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0-Covid-19\"/>
    </mc:Choice>
  </mc:AlternateContent>
  <xr:revisionPtr revIDLastSave="0" documentId="13_ncr:1_{8A44600F-DC0F-420D-9B2C-3BCC7D5BA3B6}" xr6:coauthVersionLast="45" xr6:coauthVersionMax="45" xr10:uidLastSave="{00000000-0000-0000-0000-000000000000}"/>
  <bookViews>
    <workbookView xWindow="-98" yWindow="-98" windowWidth="25996" windowHeight="10395" tabRatio="300" activeTab="1" xr2:uid="{00000000-000D-0000-FFFF-FFFF00000000}"/>
  </bookViews>
  <sheets>
    <sheet name="WB! Status" sheetId="68" r:id="rId1"/>
    <sheet name="Thailand-Apr05" sheetId="2" r:id="rId2"/>
  </sheets>
  <definedNames>
    <definedName name="a">#REF!</definedName>
    <definedName name="b">#REF!</definedName>
    <definedName name="m">#REF!</definedName>
    <definedName name="p">#REF!</definedName>
    <definedName name="q">#REF!</definedName>
    <definedName name="solver_adj" localSheetId="1" hidden="1">'Thailand-Apr05'!#REF!</definedName>
    <definedName name="solver_cha" localSheetId="1" hidden="1">0</definedName>
    <definedName name="solver_chc1" localSheetId="1" hidden="1">0</definedName>
    <definedName name="solver_chc2" localSheetId="1" hidden="1">0</definedName>
    <definedName name="solver_chc3" localSheetId="1" hidden="1">0</definedName>
    <definedName name="solver_chc4" localSheetId="1" hidden="1">0</definedName>
    <definedName name="solver_chc5" localSheetId="1" hidden="1">0</definedName>
    <definedName name="solver_chn" localSheetId="1" hidden="1">4</definedName>
    <definedName name="solver_chp1" localSheetId="1" hidden="1">0</definedName>
    <definedName name="solver_chp2" localSheetId="1" hidden="1">0</definedName>
    <definedName name="solver_chp3" localSheetId="1" hidden="1">0</definedName>
    <definedName name="solver_chp4" localSheetId="1" hidden="1">0</definedName>
    <definedName name="solver_chp5" localSheetId="1" hidden="1">0</definedName>
    <definedName name="solver_cht" localSheetId="1" hidden="1">0</definedName>
    <definedName name="solver_cir1" localSheetId="1" hidden="1">1</definedName>
    <definedName name="solver_cir2" localSheetId="1" hidden="1">1</definedName>
    <definedName name="solver_cir3" localSheetId="1" hidden="1">1</definedName>
    <definedName name="solver_cir4" localSheetId="1" hidden="1">1</definedName>
    <definedName name="solver_cir5" localSheetId="1" hidden="1">1</definedName>
    <definedName name="solver_con" localSheetId="1" hidden="1">"years to reach peak"</definedName>
    <definedName name="solver_con1" localSheetId="1" hidden="1">" "</definedName>
    <definedName name="solver_con2" localSheetId="1" hidden="1">" "</definedName>
    <definedName name="solver_con3" localSheetId="1" hidden="1">" "</definedName>
    <definedName name="solver_con4" localSheetId="1" hidden="1">" "</definedName>
    <definedName name="solver_con5" localSheetId="1" hidden="1">"Pessimistic"</definedName>
    <definedName name="solver_cvg" localSheetId="1" hidden="1">0.0001</definedName>
    <definedName name="solver_dia" localSheetId="1" hidden="1">5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ao" localSheetId="1" hidden="1">0</definedName>
    <definedName name="solver_int" localSheetId="1" hidden="1">1</definedName>
    <definedName name="solver_irs" localSheetId="1" hidden="1">0</definedName>
    <definedName name="solver_ism" localSheetId="1" hidden="1">0</definedName>
    <definedName name="solver_itr" localSheetId="1" hidden="1">1000</definedName>
    <definedName name="solver_lhs1" localSheetId="1" hidden="1">'Thailand-Apr05'!#REF!</definedName>
    <definedName name="solver_lhs2" localSheetId="1" hidden="1">'Thailand-Apr05'!#REF!</definedName>
    <definedName name="solver_lhs3" localSheetId="1" hidden="1">'Thailand-Apr05'!#REF!</definedName>
    <definedName name="solver_lhs4" localSheetId="1" hidden="1">'Thailand-Apr05'!#REF!</definedName>
    <definedName name="solver_lhs5" localSheetId="1" hidden="1">'Thailand-Apr05'!#REF!</definedName>
    <definedName name="solver_lin" localSheetId="1" hidden="1">2</definedName>
    <definedName name="solver_lva" localSheetId="1" hidden="1">0</definedName>
    <definedName name="solver_mda" localSheetId="1" hidden="1">4</definedName>
    <definedName name="solver_mip" localSheetId="1" hidden="1">5000</definedName>
    <definedName name="solver_mod" localSheetId="1" hidden="1">4</definedName>
    <definedName name="solver_msl" localSheetId="1" hidden="1">1</definedName>
    <definedName name="solver_mtr" localSheetId="1" hidden="1">0</definedName>
    <definedName name="solver_neg" localSheetId="1" hidden="1">1</definedName>
    <definedName name="solver_nod" localSheetId="1" hidden="1">5000</definedName>
    <definedName name="solver_ntr" localSheetId="1" hidden="1">0</definedName>
    <definedName name="solver_ntri" localSheetId="1" hidden="1">1000</definedName>
    <definedName name="solver_num" localSheetId="1" hidden="1">4</definedName>
    <definedName name="solver_nwt" localSheetId="1" hidden="1">1</definedName>
    <definedName name="solver_obc" localSheetId="1" hidden="1">0</definedName>
    <definedName name="solver_obp" localSheetId="1" hidden="1">0</definedName>
    <definedName name="solver_opt" localSheetId="1" hidden="1">'Thailand-Apr05'!#REF!</definedName>
    <definedName name="solver_pre" localSheetId="1" hidden="1">0.00001</definedName>
    <definedName name="solver_psi" localSheetId="1" hidden="1">0</definedName>
    <definedName name="solver_rbv" localSheetId="1" hidden="1">1</definedName>
    <definedName name="solver_rdp" localSheetId="1" hidden="1">0</definedName>
    <definedName name="solver_rel1" localSheetId="1" hidden="1">1</definedName>
    <definedName name="solver_rel2" localSheetId="1" hidden="1">1</definedName>
    <definedName name="solver_rel3" localSheetId="1" hidden="1">1</definedName>
    <definedName name="solver_rel4" localSheetId="1" hidden="1">3</definedName>
    <definedName name="solver_rel5" localSheetId="1" hidden="1">2</definedName>
    <definedName name="solver_rep" localSheetId="1" hidden="1">0</definedName>
    <definedName name="solver_rhs1" localSheetId="1" hidden="1">0.1</definedName>
    <definedName name="solver_rhs2" localSheetId="1" hidden="1">'Thailand-Apr05'!#REF!</definedName>
    <definedName name="solver_rhs3" localSheetId="1" hidden="1">0.9</definedName>
    <definedName name="solver_rhs4" localSheetId="1" hidden="1">0.001</definedName>
    <definedName name="solver_rhs5" localSheetId="1" hidden="1">'Thailand-Apr05'!$G$21</definedName>
    <definedName name="solver_rlx" localSheetId="1" hidden="1">0</definedName>
    <definedName name="solver_rsmp" localSheetId="1" hidden="1">1</definedName>
    <definedName name="solver_rtr" localSheetId="1" hidden="1">0</definedName>
    <definedName name="solver_rxc1" localSheetId="1" hidden="1">1</definedName>
    <definedName name="solver_rxc2" localSheetId="1" hidden="1">1</definedName>
    <definedName name="solver_rxc3" localSheetId="1" hidden="1">1</definedName>
    <definedName name="solver_rxc4" localSheetId="1" hidden="1">1</definedName>
    <definedName name="solver_rxc5" localSheetId="1" hidden="1">1</definedName>
    <definedName name="solver_rxv" localSheetId="1" hidden="1">1</definedName>
    <definedName name="solver_scl" localSheetId="1" hidden="1">1</definedName>
    <definedName name="solver_seed" localSheetId="1" hidden="1">0</definedName>
    <definedName name="solver_sel" localSheetId="1" hidden="1">1</definedName>
    <definedName name="solver_sho" localSheetId="1" hidden="1">0</definedName>
    <definedName name="solver_ssz" localSheetId="1" hidden="1">0</definedName>
    <definedName name="solver_tim" localSheetId="1" hidden="1">100</definedName>
    <definedName name="solver_tms" localSheetId="1" hidden="1">0</definedName>
    <definedName name="solver_tol" localSheetId="1" hidden="1">0.001</definedName>
    <definedName name="solver_typ" localSheetId="1" hidden="1">3</definedName>
    <definedName name="solver_umod" localSheetId="1" hidden="1">1</definedName>
    <definedName name="solver_urs" localSheetId="1" hidden="1">0</definedName>
    <definedName name="solver_val" localSheetId="1" hidden="1">3</definedName>
    <definedName name="solver_var" localSheetId="1" hidden="1">" "</definedName>
    <definedName name="solver_ver" localSheetId="1" hidden="1">8</definedName>
    <definedName name="solver_vir" localSheetId="1" hidden="1">1</definedName>
    <definedName name="solver_vir1" localSheetId="1" hidden="1">1</definedName>
    <definedName name="solver_vol" localSheetId="1" hidden="1">0</definedName>
    <definedName name="solver_vst" localSheetId="1" hidden="1">0</definedName>
    <definedName name="solver_vst1" localSheetId="1" hidden="1">0</definedName>
    <definedName name="WBMIN">'Thailand-Apr05'!$A$11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F3" i="2" l="1"/>
  <c r="EG3" i="2"/>
  <c r="EH3" i="2" s="1"/>
  <c r="EF4" i="2"/>
  <c r="EG4" i="2"/>
  <c r="EG21" i="2" s="1"/>
  <c r="EG23" i="2" s="1"/>
  <c r="EH4" i="2"/>
  <c r="EH17" i="2" s="1"/>
  <c r="EH19" i="2" s="1"/>
  <c r="EF9" i="2"/>
  <c r="EF11" i="2" s="1"/>
  <c r="EG9" i="2"/>
  <c r="EG11" i="2" s="1"/>
  <c r="EH9" i="2"/>
  <c r="EH11" i="2" s="1"/>
  <c r="EF10" i="2"/>
  <c r="EG10" i="2" s="1"/>
  <c r="EH10" i="2" s="1"/>
  <c r="EF13" i="2"/>
  <c r="EF14" i="2" s="1"/>
  <c r="EG14" i="2" s="1"/>
  <c r="EH14" i="2" s="1"/>
  <c r="EG13" i="2"/>
  <c r="EG15" i="2" s="1"/>
  <c r="EH13" i="2"/>
  <c r="EH15" i="2" s="1"/>
  <c r="EF17" i="2"/>
  <c r="EF18" i="2" s="1"/>
  <c r="EG18" i="2" s="1"/>
  <c r="EH18" i="2" s="1"/>
  <c r="EG17" i="2"/>
  <c r="EG19" i="2" s="1"/>
  <c r="EF21" i="2"/>
  <c r="EF23" i="2" s="1"/>
  <c r="EH21" i="2" l="1"/>
  <c r="EH23" i="2" s="1"/>
  <c r="EF19" i="2"/>
  <c r="EF15" i="2"/>
  <c r="AQ2" i="2"/>
  <c r="AR2" i="2"/>
  <c r="AS2" i="2"/>
  <c r="AT2" i="2"/>
  <c r="AU2" i="2"/>
  <c r="AP2" i="2"/>
  <c r="AV5" i="2"/>
  <c r="D7" i="2" s="1"/>
  <c r="AV7" i="2" s="1"/>
  <c r="AV2" i="2" l="1"/>
  <c r="AP1" i="2" s="1"/>
  <c r="EB3" i="2"/>
  <c r="EC3" i="2"/>
  <c r="ED3" i="2"/>
  <c r="EE3" i="2" s="1"/>
  <c r="EB4" i="2"/>
  <c r="EC4" i="2"/>
  <c r="ED4" i="2" s="1"/>
  <c r="EE4" i="2" l="1"/>
  <c r="AU5" i="2" l="1"/>
  <c r="AU7" i="2" l="1"/>
  <c r="DY3" i="2"/>
  <c r="DZ3" i="2" s="1"/>
  <c r="EA3" i="2" s="1"/>
  <c r="DY4" i="2"/>
  <c r="DZ4" i="2" s="1"/>
  <c r="EA4" i="2" l="1"/>
  <c r="AT5" i="2"/>
  <c r="AT7" i="2" l="1"/>
  <c r="DV3" i="2"/>
  <c r="DW3" i="2"/>
  <c r="DX3" i="2" s="1"/>
  <c r="DV4" i="2"/>
  <c r="DW4" i="2"/>
  <c r="DX4" i="2"/>
  <c r="DT3" i="2"/>
  <c r="DU3" i="2"/>
  <c r="DT4" i="2"/>
  <c r="DU4" i="2" s="1"/>
  <c r="AS5" i="2" l="1"/>
  <c r="AS7" i="2" s="1"/>
  <c r="DS3" i="2" l="1"/>
  <c r="DS4" i="2"/>
  <c r="DR3" i="2"/>
  <c r="DR4" i="2"/>
  <c r="AR5" i="2" l="1"/>
  <c r="A9" i="2" l="1"/>
  <c r="AQ5" i="2" l="1"/>
  <c r="D22" i="2" l="1"/>
  <c r="D18" i="2"/>
  <c r="D14" i="2"/>
  <c r="D10" i="2"/>
  <c r="AP5" i="2"/>
  <c r="AO5" i="2" l="1"/>
  <c r="B23" i="2" l="1"/>
  <c r="B19" i="2"/>
  <c r="B15" i="2"/>
  <c r="B11" i="2"/>
  <c r="N3" i="2" l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Z3" i="2" s="1"/>
  <c r="AA3" i="2" s="1"/>
  <c r="AB3" i="2" s="1"/>
  <c r="AC3" i="2" s="1"/>
  <c r="AD3" i="2" s="1"/>
  <c r="AE3" i="2" s="1"/>
  <c r="AF3" i="2" s="1"/>
  <c r="AG3" i="2" s="1"/>
  <c r="AH3" i="2" s="1"/>
  <c r="AI3" i="2" s="1"/>
  <c r="AJ3" i="2" s="1"/>
  <c r="AK3" i="2" s="1"/>
  <c r="AL3" i="2" s="1"/>
  <c r="AM3" i="2" s="1"/>
  <c r="AN3" i="2" s="1"/>
  <c r="AO3" i="2" s="1"/>
  <c r="AP3" i="2" s="1"/>
  <c r="AQ3" i="2" s="1"/>
  <c r="AR3" i="2" s="1"/>
  <c r="AS3" i="2" s="1"/>
  <c r="AT3" i="2" s="1"/>
  <c r="AU3" i="2" s="1"/>
  <c r="AV3" i="2" s="1"/>
  <c r="AW3" i="2" s="1"/>
  <c r="AX3" i="2" s="1"/>
  <c r="AY3" i="2" s="1"/>
  <c r="AZ3" i="2" s="1"/>
  <c r="BA3" i="2" s="1"/>
  <c r="BB3" i="2" s="1"/>
  <c r="BC3" i="2" s="1"/>
  <c r="BD3" i="2" s="1"/>
  <c r="BE3" i="2" s="1"/>
  <c r="BF3" i="2" s="1"/>
  <c r="BG3" i="2" s="1"/>
  <c r="BH3" i="2" s="1"/>
  <c r="BI3" i="2" s="1"/>
  <c r="BJ3" i="2" s="1"/>
  <c r="BK3" i="2" s="1"/>
  <c r="BL3" i="2" s="1"/>
  <c r="BM3" i="2" s="1"/>
  <c r="BN3" i="2" s="1"/>
  <c r="BO3" i="2" s="1"/>
  <c r="BP3" i="2" s="1"/>
  <c r="BQ3" i="2" s="1"/>
  <c r="BR3" i="2" s="1"/>
  <c r="BS3" i="2" s="1"/>
  <c r="BT3" i="2" s="1"/>
  <c r="BU3" i="2" s="1"/>
  <c r="BV3" i="2" s="1"/>
  <c r="BW3" i="2" s="1"/>
  <c r="BX3" i="2" s="1"/>
  <c r="BY3" i="2" s="1"/>
  <c r="BZ3" i="2" s="1"/>
  <c r="CA3" i="2" s="1"/>
  <c r="CB3" i="2" s="1"/>
  <c r="CC3" i="2" s="1"/>
  <c r="CD3" i="2" s="1"/>
  <c r="CE3" i="2" s="1"/>
  <c r="CF3" i="2" s="1"/>
  <c r="CG3" i="2" s="1"/>
  <c r="CH3" i="2" s="1"/>
  <c r="CI3" i="2" s="1"/>
  <c r="CJ3" i="2" s="1"/>
  <c r="CK3" i="2" s="1"/>
  <c r="CL3" i="2" s="1"/>
  <c r="CM3" i="2" s="1"/>
  <c r="CN3" i="2" s="1"/>
  <c r="CO3" i="2" s="1"/>
  <c r="CP3" i="2" s="1"/>
  <c r="CQ3" i="2" s="1"/>
  <c r="CR3" i="2" s="1"/>
  <c r="CS3" i="2" s="1"/>
  <c r="CT3" i="2" s="1"/>
  <c r="CU3" i="2" s="1"/>
  <c r="CV3" i="2" s="1"/>
  <c r="CW3" i="2" s="1"/>
  <c r="CX3" i="2" s="1"/>
  <c r="CY3" i="2" s="1"/>
  <c r="CZ3" i="2" s="1"/>
  <c r="DA3" i="2" s="1"/>
  <c r="DB3" i="2" s="1"/>
  <c r="DC3" i="2" s="1"/>
  <c r="DD3" i="2" s="1"/>
  <c r="DE3" i="2" s="1"/>
  <c r="DF3" i="2" s="1"/>
  <c r="DG3" i="2" s="1"/>
  <c r="DH3" i="2" s="1"/>
  <c r="DI3" i="2" s="1"/>
  <c r="DJ3" i="2" s="1"/>
  <c r="DK3" i="2" s="1"/>
  <c r="DL3" i="2" s="1"/>
  <c r="DM3" i="2" s="1"/>
  <c r="DN3" i="2" s="1"/>
  <c r="DO3" i="2" s="1"/>
  <c r="DP3" i="2" s="1"/>
  <c r="DQ3" i="2" s="1"/>
  <c r="A21" i="2" l="1"/>
  <c r="A22" i="2" s="1"/>
  <c r="A17" i="2"/>
  <c r="A18" i="2" s="1"/>
  <c r="A13" i="2" l="1"/>
  <c r="A14" i="2" s="1"/>
  <c r="A10" i="2" l="1"/>
  <c r="O5" i="2" l="1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N5" i="2"/>
  <c r="N4" i="2"/>
  <c r="O4" i="2" s="1"/>
  <c r="P4" i="2" s="1"/>
  <c r="Q4" i="2" s="1"/>
  <c r="R4" i="2" s="1"/>
  <c r="S4" i="2" s="1"/>
  <c r="T4" i="2" s="1"/>
  <c r="U4" i="2" s="1"/>
  <c r="V4" i="2" s="1"/>
  <c r="W4" i="2" s="1"/>
  <c r="X4" i="2" s="1"/>
  <c r="Y4" i="2" s="1"/>
  <c r="Z4" i="2" s="1"/>
  <c r="AA4" i="2" s="1"/>
  <c r="AB4" i="2" s="1"/>
  <c r="AC4" i="2" s="1"/>
  <c r="AD4" i="2" s="1"/>
  <c r="AE4" i="2" s="1"/>
  <c r="AF4" i="2" s="1"/>
  <c r="AG4" i="2" s="1"/>
  <c r="AH7" i="2" l="1"/>
  <c r="AH4" i="2"/>
  <c r="I13" i="2"/>
  <c r="H13" i="2"/>
  <c r="F13" i="2"/>
  <c r="E13" i="2"/>
  <c r="I21" i="2"/>
  <c r="I17" i="2"/>
  <c r="I9" i="2"/>
  <c r="H21" i="2"/>
  <c r="H17" i="2"/>
  <c r="H9" i="2"/>
  <c r="F9" i="2"/>
  <c r="E9" i="2"/>
  <c r="F21" i="2"/>
  <c r="E21" i="2"/>
  <c r="F17" i="2"/>
  <c r="E17" i="2"/>
  <c r="EB9" i="2" l="1"/>
  <c r="EC9" i="2"/>
  <c r="EC11" i="2" s="1"/>
  <c r="ED9" i="2"/>
  <c r="ED11" i="2" s="1"/>
  <c r="EE9" i="2"/>
  <c r="EE11" i="2" s="1"/>
  <c r="EC13" i="2"/>
  <c r="EC15" i="2" s="1"/>
  <c r="EB13" i="2"/>
  <c r="EB15" i="2" s="1"/>
  <c r="ED13" i="2"/>
  <c r="ED15" i="2" s="1"/>
  <c r="EE13" i="2"/>
  <c r="EE15" i="2" s="1"/>
  <c r="EC17" i="2"/>
  <c r="EC19" i="2" s="1"/>
  <c r="EB17" i="2"/>
  <c r="ED17" i="2"/>
  <c r="ED19" i="2" s="1"/>
  <c r="EE17" i="2"/>
  <c r="EE19" i="2" s="1"/>
  <c r="EB21" i="2"/>
  <c r="EB23" i="2" s="1"/>
  <c r="EC21" i="2"/>
  <c r="EC23" i="2" s="1"/>
  <c r="ED21" i="2"/>
  <c r="ED23" i="2" s="1"/>
  <c r="EE21" i="2"/>
  <c r="EE23" i="2" s="1"/>
  <c r="DY21" i="2"/>
  <c r="DY23" i="2" s="1"/>
  <c r="DZ21" i="2"/>
  <c r="DZ23" i="2" s="1"/>
  <c r="EA21" i="2"/>
  <c r="EA23" i="2" s="1"/>
  <c r="DY17" i="2"/>
  <c r="DZ17" i="2"/>
  <c r="DZ19" i="2" s="1"/>
  <c r="EA17" i="2"/>
  <c r="EA19" i="2" s="1"/>
  <c r="DY13" i="2"/>
  <c r="DZ13" i="2"/>
  <c r="DZ15" i="2" s="1"/>
  <c r="EA13" i="2"/>
  <c r="EA15" i="2" s="1"/>
  <c r="DY9" i="2"/>
  <c r="DZ9" i="2"/>
  <c r="DZ11" i="2" s="1"/>
  <c r="EA9" i="2"/>
  <c r="EA11" i="2" s="1"/>
  <c r="DT9" i="2"/>
  <c r="DV9" i="2"/>
  <c r="DV11" i="2" s="1"/>
  <c r="DW9" i="2"/>
  <c r="DW11" i="2" s="1"/>
  <c r="DX9" i="2"/>
  <c r="DX11" i="2" s="1"/>
  <c r="DU9" i="2"/>
  <c r="DU11" i="2" s="1"/>
  <c r="DT13" i="2"/>
  <c r="DT15" i="2" s="1"/>
  <c r="DV13" i="2"/>
  <c r="DW13" i="2"/>
  <c r="DW15" i="2" s="1"/>
  <c r="DX13" i="2"/>
  <c r="DX15" i="2" s="1"/>
  <c r="DU13" i="2"/>
  <c r="DU15" i="2" s="1"/>
  <c r="DV17" i="2"/>
  <c r="DW17" i="2"/>
  <c r="DW19" i="2" s="1"/>
  <c r="DT17" i="2"/>
  <c r="DX17" i="2"/>
  <c r="DX19" i="2" s="1"/>
  <c r="DU17" i="2"/>
  <c r="DU19" i="2" s="1"/>
  <c r="DT21" i="2"/>
  <c r="DT23" i="2" s="1"/>
  <c r="DV21" i="2"/>
  <c r="DV23" i="2" s="1"/>
  <c r="DW21" i="2"/>
  <c r="DW23" i="2" s="1"/>
  <c r="DX21" i="2"/>
  <c r="DX23" i="2" s="1"/>
  <c r="DU21" i="2"/>
  <c r="DU23" i="2" s="1"/>
  <c r="DR21" i="2"/>
  <c r="DR23" i="2" s="1"/>
  <c r="DS21" i="2"/>
  <c r="DS23" i="2" s="1"/>
  <c r="DR17" i="2"/>
  <c r="DS17" i="2"/>
  <c r="DS19" i="2" s="1"/>
  <c r="DR13" i="2"/>
  <c r="DR15" i="2" s="1"/>
  <c r="DS13" i="2"/>
  <c r="DS15" i="2" s="1"/>
  <c r="DR9" i="2"/>
  <c r="DR11" i="2" s="1"/>
  <c r="DS9" i="2"/>
  <c r="DS11" i="2" s="1"/>
  <c r="Y7" i="2"/>
  <c r="O7" i="2"/>
  <c r="AB7" i="2"/>
  <c r="X7" i="2"/>
  <c r="R7" i="2"/>
  <c r="AR7" i="2"/>
  <c r="AQ7" i="2"/>
  <c r="AM7" i="2"/>
  <c r="AJ7" i="2"/>
  <c r="AN7" i="2"/>
  <c r="Q7" i="2"/>
  <c r="V7" i="2"/>
  <c r="N7" i="2"/>
  <c r="AG7" i="2"/>
  <c r="U7" i="2"/>
  <c r="AA7" i="2"/>
  <c r="T7" i="2"/>
  <c r="AD7" i="2"/>
  <c r="AC7" i="2"/>
  <c r="AL7" i="2"/>
  <c r="AI7" i="2"/>
  <c r="AK7" i="2"/>
  <c r="AE7" i="2"/>
  <c r="P7" i="2"/>
  <c r="AP7" i="2"/>
  <c r="M7" i="2"/>
  <c r="AO7" i="2"/>
  <c r="W7" i="2"/>
  <c r="Z7" i="2"/>
  <c r="AF7" i="2"/>
  <c r="S7" i="2"/>
  <c r="AF13" i="2"/>
  <c r="AF15" i="2" s="1"/>
  <c r="AF17" i="2"/>
  <c r="AF19" i="2" s="1"/>
  <c r="AC21" i="2"/>
  <c r="AC23" i="2" s="1"/>
  <c r="G9" i="2"/>
  <c r="A31" i="2" s="1"/>
  <c r="AG21" i="2"/>
  <c r="AG23" i="2" s="1"/>
  <c r="AG17" i="2"/>
  <c r="AG19" i="2" s="1"/>
  <c r="AG13" i="2"/>
  <c r="AG15" i="2" s="1"/>
  <c r="AG9" i="2"/>
  <c r="AG11" i="2" s="1"/>
  <c r="AH9" i="2"/>
  <c r="AH11" i="2" s="1"/>
  <c r="AH21" i="2"/>
  <c r="AH23" i="2" s="1"/>
  <c r="AI4" i="2"/>
  <c r="AH13" i="2"/>
  <c r="AH15" i="2" s="1"/>
  <c r="AH17" i="2"/>
  <c r="AH19" i="2" s="1"/>
  <c r="J17" i="2"/>
  <c r="J21" i="2"/>
  <c r="J13" i="2"/>
  <c r="J9" i="2"/>
  <c r="M13" i="2"/>
  <c r="M15" i="2" s="1"/>
  <c r="Q13" i="2"/>
  <c r="Q15" i="2" s="1"/>
  <c r="U13" i="2"/>
  <c r="U15" i="2" s="1"/>
  <c r="Y13" i="2"/>
  <c r="Y15" i="2" s="1"/>
  <c r="AC13" i="2"/>
  <c r="AC15" i="2" s="1"/>
  <c r="G13" i="2"/>
  <c r="A32" i="2" s="1"/>
  <c r="O13" i="2"/>
  <c r="O15" i="2" s="1"/>
  <c r="S13" i="2"/>
  <c r="S15" i="2" s="1"/>
  <c r="W13" i="2"/>
  <c r="W15" i="2" s="1"/>
  <c r="AA13" i="2"/>
  <c r="AA15" i="2" s="1"/>
  <c r="AE13" i="2"/>
  <c r="AE15" i="2" s="1"/>
  <c r="L13" i="2"/>
  <c r="N13" i="2"/>
  <c r="N15" i="2" s="1"/>
  <c r="P13" i="2"/>
  <c r="P15" i="2" s="1"/>
  <c r="R13" i="2"/>
  <c r="R15" i="2" s="1"/>
  <c r="T13" i="2"/>
  <c r="T15" i="2" s="1"/>
  <c r="V13" i="2"/>
  <c r="V15" i="2" s="1"/>
  <c r="X13" i="2"/>
  <c r="X15" i="2" s="1"/>
  <c r="Z13" i="2"/>
  <c r="Z15" i="2" s="1"/>
  <c r="AB13" i="2"/>
  <c r="AB15" i="2" s="1"/>
  <c r="AD13" i="2"/>
  <c r="AD15" i="2" s="1"/>
  <c r="AD9" i="2"/>
  <c r="AD11" i="2" s="1"/>
  <c r="AB9" i="2"/>
  <c r="AB11" i="2" s="1"/>
  <c r="AF9" i="2"/>
  <c r="AF11" i="2" s="1"/>
  <c r="AE9" i="2"/>
  <c r="AE11" i="2" s="1"/>
  <c r="AC9" i="2"/>
  <c r="AC11" i="2" s="1"/>
  <c r="AE17" i="2"/>
  <c r="AE19" i="2" s="1"/>
  <c r="AC17" i="2"/>
  <c r="AC19" i="2" s="1"/>
  <c r="G17" i="2"/>
  <c r="A33" i="2" s="1"/>
  <c r="AD17" i="2"/>
  <c r="AD19" i="2" s="1"/>
  <c r="AB17" i="2"/>
  <c r="AB19" i="2" s="1"/>
  <c r="G21" i="2"/>
  <c r="A34" i="2" s="1"/>
  <c r="AD21" i="2"/>
  <c r="AD23" i="2" s="1"/>
  <c r="AB21" i="2"/>
  <c r="AB23" i="2" s="1"/>
  <c r="AF21" i="2"/>
  <c r="AF23" i="2" s="1"/>
  <c r="AE21" i="2"/>
  <c r="AE23" i="2" s="1"/>
  <c r="M9" i="2"/>
  <c r="M11" i="2" s="1"/>
  <c r="O9" i="2"/>
  <c r="O11" i="2" s="1"/>
  <c r="Q9" i="2"/>
  <c r="Q11" i="2" s="1"/>
  <c r="S9" i="2"/>
  <c r="S11" i="2" s="1"/>
  <c r="U9" i="2"/>
  <c r="U11" i="2" s="1"/>
  <c r="W9" i="2"/>
  <c r="W11" i="2" s="1"/>
  <c r="Y9" i="2"/>
  <c r="Y11" i="2" s="1"/>
  <c r="AA9" i="2"/>
  <c r="AA11" i="2" s="1"/>
  <c r="L9" i="2"/>
  <c r="M10" i="2" s="1"/>
  <c r="N9" i="2"/>
  <c r="N11" i="2" s="1"/>
  <c r="P9" i="2"/>
  <c r="P11" i="2" s="1"/>
  <c r="R9" i="2"/>
  <c r="R11" i="2" s="1"/>
  <c r="T9" i="2"/>
  <c r="T11" i="2" s="1"/>
  <c r="V9" i="2"/>
  <c r="V11" i="2" s="1"/>
  <c r="X9" i="2"/>
  <c r="X11" i="2" s="1"/>
  <c r="Z9" i="2"/>
  <c r="Z11" i="2" s="1"/>
  <c r="L21" i="2"/>
  <c r="N21" i="2"/>
  <c r="N23" i="2" s="1"/>
  <c r="P21" i="2"/>
  <c r="P23" i="2" s="1"/>
  <c r="R21" i="2"/>
  <c r="R23" i="2" s="1"/>
  <c r="T21" i="2"/>
  <c r="T23" i="2" s="1"/>
  <c r="V21" i="2"/>
  <c r="V23" i="2" s="1"/>
  <c r="X21" i="2"/>
  <c r="X23" i="2" s="1"/>
  <c r="Z21" i="2"/>
  <c r="Z23" i="2" s="1"/>
  <c r="M21" i="2"/>
  <c r="M23" i="2" s="1"/>
  <c r="O21" i="2"/>
  <c r="O23" i="2" s="1"/>
  <c r="Q21" i="2"/>
  <c r="Q23" i="2" s="1"/>
  <c r="S21" i="2"/>
  <c r="S23" i="2" s="1"/>
  <c r="U21" i="2"/>
  <c r="U23" i="2" s="1"/>
  <c r="W21" i="2"/>
  <c r="W23" i="2" s="1"/>
  <c r="Y21" i="2"/>
  <c r="Y23" i="2" s="1"/>
  <c r="AA21" i="2"/>
  <c r="AA23" i="2" s="1"/>
  <c r="L17" i="2"/>
  <c r="N17" i="2"/>
  <c r="N19" i="2" s="1"/>
  <c r="P17" i="2"/>
  <c r="P19" i="2" s="1"/>
  <c r="R17" i="2"/>
  <c r="R19" i="2" s="1"/>
  <c r="T17" i="2"/>
  <c r="T19" i="2" s="1"/>
  <c r="V17" i="2"/>
  <c r="V19" i="2" s="1"/>
  <c r="X17" i="2"/>
  <c r="X19" i="2" s="1"/>
  <c r="Z17" i="2"/>
  <c r="Z19" i="2" s="1"/>
  <c r="M17" i="2"/>
  <c r="M19" i="2" s="1"/>
  <c r="O17" i="2"/>
  <c r="O19" i="2" s="1"/>
  <c r="Q17" i="2"/>
  <c r="Q19" i="2" s="1"/>
  <c r="S17" i="2"/>
  <c r="S19" i="2" s="1"/>
  <c r="U17" i="2"/>
  <c r="U19" i="2" s="1"/>
  <c r="W17" i="2"/>
  <c r="W19" i="2" s="1"/>
  <c r="Y17" i="2"/>
  <c r="Y19" i="2" s="1"/>
  <c r="AA17" i="2"/>
  <c r="AA19" i="2" s="1"/>
  <c r="EB11" i="2" l="1"/>
  <c r="EB19" i="2"/>
  <c r="E7" i="2"/>
  <c r="DY19" i="2"/>
  <c r="DY15" i="2"/>
  <c r="DY11" i="2"/>
  <c r="DT11" i="2"/>
  <c r="DV15" i="2"/>
  <c r="DT19" i="2"/>
  <c r="DV19" i="2"/>
  <c r="DR19" i="2"/>
  <c r="AI9" i="2"/>
  <c r="AI11" i="2" s="1"/>
  <c r="AI17" i="2"/>
  <c r="AI19" i="2" s="1"/>
  <c r="AI21" i="2"/>
  <c r="AI23" i="2" s="1"/>
  <c r="AJ4" i="2"/>
  <c r="AI13" i="2"/>
  <c r="AI15" i="2" s="1"/>
  <c r="M14" i="2"/>
  <c r="N14" i="2" s="1"/>
  <c r="O14" i="2" s="1"/>
  <c r="P14" i="2" s="1"/>
  <c r="Q14" i="2" s="1"/>
  <c r="R14" i="2" s="1"/>
  <c r="S14" i="2" s="1"/>
  <c r="T14" i="2" s="1"/>
  <c r="U14" i="2" s="1"/>
  <c r="V14" i="2" s="1"/>
  <c r="W14" i="2" s="1"/>
  <c r="X14" i="2" s="1"/>
  <c r="Y14" i="2" s="1"/>
  <c r="Z14" i="2" s="1"/>
  <c r="AA14" i="2" s="1"/>
  <c r="AB14" i="2" s="1"/>
  <c r="AC14" i="2" s="1"/>
  <c r="AD14" i="2" s="1"/>
  <c r="AE14" i="2" s="1"/>
  <c r="AF14" i="2" s="1"/>
  <c r="AG14" i="2" s="1"/>
  <c r="AH14" i="2" s="1"/>
  <c r="AI14" i="2" s="1"/>
  <c r="N10" i="2"/>
  <c r="O10" i="2" s="1"/>
  <c r="P10" i="2" s="1"/>
  <c r="Q10" i="2" s="1"/>
  <c r="R10" i="2" s="1"/>
  <c r="S10" i="2" s="1"/>
  <c r="T10" i="2" s="1"/>
  <c r="U10" i="2" s="1"/>
  <c r="V10" i="2" s="1"/>
  <c r="W10" i="2" s="1"/>
  <c r="X10" i="2" s="1"/>
  <c r="Y10" i="2" s="1"/>
  <c r="Z10" i="2" s="1"/>
  <c r="AA10" i="2" s="1"/>
  <c r="AB10" i="2" s="1"/>
  <c r="AC10" i="2" s="1"/>
  <c r="AD10" i="2" s="1"/>
  <c r="AE10" i="2" s="1"/>
  <c r="AF10" i="2" s="1"/>
  <c r="AG10" i="2" s="1"/>
  <c r="AH10" i="2" s="1"/>
  <c r="M18" i="2"/>
  <c r="N18" i="2" s="1"/>
  <c r="O18" i="2" s="1"/>
  <c r="P18" i="2" s="1"/>
  <c r="Q18" i="2" s="1"/>
  <c r="R18" i="2" s="1"/>
  <c r="S18" i="2" s="1"/>
  <c r="T18" i="2" s="1"/>
  <c r="U18" i="2" s="1"/>
  <c r="V18" i="2" s="1"/>
  <c r="W18" i="2" s="1"/>
  <c r="X18" i="2" s="1"/>
  <c r="Y18" i="2" s="1"/>
  <c r="Z18" i="2" s="1"/>
  <c r="AA18" i="2" s="1"/>
  <c r="AB18" i="2" s="1"/>
  <c r="AC18" i="2" s="1"/>
  <c r="AD18" i="2" s="1"/>
  <c r="AE18" i="2" s="1"/>
  <c r="AF18" i="2" s="1"/>
  <c r="AG18" i="2" s="1"/>
  <c r="AH18" i="2" s="1"/>
  <c r="AI18" i="2" s="1"/>
  <c r="M22" i="2"/>
  <c r="N22" i="2" s="1"/>
  <c r="O22" i="2" s="1"/>
  <c r="P22" i="2" s="1"/>
  <c r="Q22" i="2" s="1"/>
  <c r="R22" i="2" s="1"/>
  <c r="S22" i="2" s="1"/>
  <c r="T22" i="2" s="1"/>
  <c r="U22" i="2" s="1"/>
  <c r="V22" i="2" s="1"/>
  <c r="W22" i="2" s="1"/>
  <c r="X22" i="2" s="1"/>
  <c r="Y22" i="2" s="1"/>
  <c r="Z22" i="2" s="1"/>
  <c r="AA22" i="2" s="1"/>
  <c r="AB22" i="2" s="1"/>
  <c r="AC22" i="2" s="1"/>
  <c r="AD22" i="2" s="1"/>
  <c r="AE22" i="2" s="1"/>
  <c r="AF22" i="2" s="1"/>
  <c r="AG22" i="2" s="1"/>
  <c r="AH22" i="2" s="1"/>
  <c r="AI22" i="2" s="1"/>
  <c r="AI10" i="2" l="1"/>
  <c r="AJ17" i="2"/>
  <c r="AJ21" i="2"/>
  <c r="AJ9" i="2"/>
  <c r="AJ11" i="2" s="1"/>
  <c r="AK4" i="2"/>
  <c r="AJ13" i="2"/>
  <c r="AJ22" i="2" l="1"/>
  <c r="AJ23" i="2"/>
  <c r="AJ18" i="2"/>
  <c r="AJ19" i="2"/>
  <c r="AJ14" i="2"/>
  <c r="AJ15" i="2"/>
  <c r="AJ10" i="2"/>
  <c r="AK17" i="2"/>
  <c r="AK9" i="2"/>
  <c r="AK11" i="2" s="1"/>
  <c r="AK13" i="2"/>
  <c r="AK21" i="2"/>
  <c r="AL4" i="2"/>
  <c r="AK22" i="2" l="1"/>
  <c r="AK23" i="2"/>
  <c r="AK18" i="2"/>
  <c r="AK19" i="2"/>
  <c r="AK14" i="2"/>
  <c r="AK15" i="2"/>
  <c r="AK10" i="2"/>
  <c r="AM4" i="2"/>
  <c r="AL17" i="2"/>
  <c r="AL9" i="2"/>
  <c r="AL11" i="2" s="1"/>
  <c r="AL21" i="2"/>
  <c r="AL13" i="2"/>
  <c r="AL22" i="2" l="1"/>
  <c r="AL23" i="2"/>
  <c r="AL18" i="2"/>
  <c r="AL19" i="2"/>
  <c r="AL14" i="2"/>
  <c r="AL15" i="2"/>
  <c r="AL10" i="2"/>
  <c r="AM13" i="2"/>
  <c r="AM17" i="2"/>
  <c r="AM21" i="2"/>
  <c r="AN4" i="2"/>
  <c r="AO4" i="2" s="1"/>
  <c r="AO13" i="2" s="1"/>
  <c r="AO15" i="2" s="1"/>
  <c r="AM9" i="2"/>
  <c r="AM11" i="2" s="1"/>
  <c r="AM22" i="2" l="1"/>
  <c r="AM23" i="2"/>
  <c r="AM18" i="2"/>
  <c r="AM19" i="2"/>
  <c r="AM14" i="2"/>
  <c r="AM15" i="2"/>
  <c r="AP4" i="2"/>
  <c r="AP21" i="2" s="1"/>
  <c r="AP23" i="2" s="1"/>
  <c r="AO21" i="2"/>
  <c r="AO23" i="2" s="1"/>
  <c r="AO9" i="2"/>
  <c r="AO11" i="2" s="1"/>
  <c r="AO17" i="2"/>
  <c r="AO19" i="2" s="1"/>
  <c r="AM10" i="2"/>
  <c r="AN13" i="2"/>
  <c r="AN9" i="2"/>
  <c r="AN11" i="2" s="1"/>
  <c r="AN17" i="2"/>
  <c r="AN21" i="2"/>
  <c r="AN22" i="2" l="1"/>
  <c r="AO22" i="2" s="1"/>
  <c r="AP22" i="2" s="1"/>
  <c r="AN23" i="2"/>
  <c r="AP13" i="2"/>
  <c r="AP15" i="2" s="1"/>
  <c r="AP17" i="2"/>
  <c r="AP19" i="2" s="1"/>
  <c r="AN18" i="2"/>
  <c r="AO18" i="2" s="1"/>
  <c r="AN19" i="2"/>
  <c r="AN14" i="2"/>
  <c r="AO14" i="2" s="1"/>
  <c r="AN15" i="2"/>
  <c r="AQ4" i="2"/>
  <c r="AQ21" i="2" s="1"/>
  <c r="AQ23" i="2" s="1"/>
  <c r="AP9" i="2"/>
  <c r="AP11" i="2" s="1"/>
  <c r="AN10" i="2"/>
  <c r="AO10" i="2" s="1"/>
  <c r="AP14" i="2" l="1"/>
  <c r="AP18" i="2"/>
  <c r="AQ22" i="2"/>
  <c r="AQ13" i="2"/>
  <c r="AQ15" i="2" s="1"/>
  <c r="AQ17" i="2"/>
  <c r="AQ19" i="2" s="1"/>
  <c r="AP10" i="2"/>
  <c r="AR4" i="2"/>
  <c r="AQ9" i="2"/>
  <c r="AQ11" i="2" s="1"/>
  <c r="AR21" i="2" l="1"/>
  <c r="AR23" i="2" s="1"/>
  <c r="AR9" i="2"/>
  <c r="AR11" i="2" s="1"/>
  <c r="AQ18" i="2"/>
  <c r="AQ14" i="2"/>
  <c r="AR13" i="2"/>
  <c r="AR15" i="2" s="1"/>
  <c r="AR17" i="2"/>
  <c r="AR19" i="2" s="1"/>
  <c r="AS4" i="2"/>
  <c r="AS21" i="2" s="1"/>
  <c r="AS23" i="2" s="1"/>
  <c r="AQ10" i="2"/>
  <c r="AR22" i="2" l="1"/>
  <c r="AS22" i="2" s="1"/>
  <c r="AR14" i="2"/>
  <c r="AS13" i="2"/>
  <c r="AS15" i="2" s="1"/>
  <c r="AS17" i="2"/>
  <c r="AS19" i="2" s="1"/>
  <c r="AR18" i="2"/>
  <c r="AR10" i="2"/>
  <c r="AT4" i="2"/>
  <c r="AT21" i="2" s="1"/>
  <c r="AT23" i="2" s="1"/>
  <c r="AS9" i="2"/>
  <c r="AS11" i="2" s="1"/>
  <c r="AS18" i="2" l="1"/>
  <c r="AT22" i="2"/>
  <c r="AT13" i="2"/>
  <c r="AT15" i="2" s="1"/>
  <c r="AT17" i="2"/>
  <c r="AT19" i="2" s="1"/>
  <c r="AS14" i="2"/>
  <c r="AT9" i="2"/>
  <c r="AT11" i="2" s="1"/>
  <c r="AU4" i="2"/>
  <c r="AU21" i="2" s="1"/>
  <c r="AU23" i="2" s="1"/>
  <c r="AS10" i="2"/>
  <c r="AU22" i="2" l="1"/>
  <c r="AT14" i="2"/>
  <c r="AU13" i="2"/>
  <c r="AU15" i="2" s="1"/>
  <c r="AU17" i="2"/>
  <c r="AU19" i="2" s="1"/>
  <c r="AT18" i="2"/>
  <c r="AT10" i="2"/>
  <c r="AU9" i="2"/>
  <c r="AU11" i="2" s="1"/>
  <c r="AV4" i="2"/>
  <c r="AV21" i="2" s="1"/>
  <c r="AV23" i="2" s="1"/>
  <c r="A23" i="2" l="1"/>
  <c r="D23" i="2" s="1"/>
  <c r="E23" i="2" s="1"/>
  <c r="E34" i="2" s="1"/>
  <c r="AU18" i="2"/>
  <c r="AV22" i="2"/>
  <c r="AV13" i="2"/>
  <c r="AV15" i="2" s="1"/>
  <c r="A15" i="2" s="1"/>
  <c r="D15" i="2" s="1"/>
  <c r="E15" i="2" s="1"/>
  <c r="E32" i="2" s="1"/>
  <c r="AV17" i="2"/>
  <c r="AV19" i="2" s="1"/>
  <c r="A19" i="2" s="1"/>
  <c r="D19" i="2" s="1"/>
  <c r="E19" i="2" s="1"/>
  <c r="E33" i="2" s="1"/>
  <c r="AU14" i="2"/>
  <c r="AW4" i="2"/>
  <c r="AW21" i="2" s="1"/>
  <c r="AW23" i="2" s="1"/>
  <c r="AV9" i="2"/>
  <c r="AV11" i="2" s="1"/>
  <c r="A11" i="2" s="1"/>
  <c r="D11" i="2" s="1"/>
  <c r="E11" i="2" s="1"/>
  <c r="E31" i="2" s="1"/>
  <c r="AU10" i="2"/>
  <c r="AW22" i="2" l="1"/>
  <c r="AW13" i="2"/>
  <c r="AW15" i="2" s="1"/>
  <c r="AW17" i="2"/>
  <c r="AW19" i="2" s="1"/>
  <c r="AV18" i="2"/>
  <c r="AV14" i="2"/>
  <c r="AV10" i="2"/>
  <c r="AX4" i="2"/>
  <c r="AX21" i="2" s="1"/>
  <c r="AX23" i="2" s="1"/>
  <c r="AW9" i="2"/>
  <c r="AW11" i="2" s="1"/>
  <c r="AW18" i="2" l="1"/>
  <c r="AX22" i="2"/>
  <c r="AW14" i="2"/>
  <c r="AX13" i="2"/>
  <c r="AX15" i="2" s="1"/>
  <c r="AX17" i="2"/>
  <c r="AX19" i="2" s="1"/>
  <c r="AW10" i="2"/>
  <c r="AY4" i="2"/>
  <c r="AY21" i="2" s="1"/>
  <c r="AY23" i="2" s="1"/>
  <c r="AX9" i="2"/>
  <c r="AX11" i="2" s="1"/>
  <c r="AY22" i="2" l="1"/>
  <c r="AX14" i="2"/>
  <c r="AY13" i="2"/>
  <c r="AY15" i="2" s="1"/>
  <c r="AY17" i="2"/>
  <c r="AY19" i="2" s="1"/>
  <c r="AX18" i="2"/>
  <c r="AY9" i="2"/>
  <c r="AY11" i="2" s="1"/>
  <c r="AZ4" i="2"/>
  <c r="AZ21" i="2" s="1"/>
  <c r="AZ23" i="2" s="1"/>
  <c r="AX10" i="2"/>
  <c r="AZ22" i="2" l="1"/>
  <c r="AY14" i="2"/>
  <c r="AY18" i="2"/>
  <c r="AZ13" i="2"/>
  <c r="AZ15" i="2" s="1"/>
  <c r="AZ17" i="2"/>
  <c r="AZ19" i="2" s="1"/>
  <c r="AY10" i="2"/>
  <c r="BA4" i="2"/>
  <c r="BA21" i="2" s="1"/>
  <c r="BA23" i="2" s="1"/>
  <c r="AZ9" i="2"/>
  <c r="AZ11" i="2" s="1"/>
  <c r="AZ14" i="2" l="1"/>
  <c r="AZ18" i="2"/>
  <c r="BA22" i="2"/>
  <c r="BA13" i="2"/>
  <c r="BA15" i="2" s="1"/>
  <c r="BA17" i="2"/>
  <c r="BA19" i="2" s="1"/>
  <c r="BB4" i="2"/>
  <c r="BB21" i="2" s="1"/>
  <c r="BB23" i="2" s="1"/>
  <c r="BA9" i="2"/>
  <c r="BA11" i="2" s="1"/>
  <c r="AZ10" i="2"/>
  <c r="BA14" i="2" l="1"/>
  <c r="BA18" i="2"/>
  <c r="BB22" i="2"/>
  <c r="BB13" i="2"/>
  <c r="BB15" i="2" s="1"/>
  <c r="BB17" i="2"/>
  <c r="BB19" i="2" s="1"/>
  <c r="BC4" i="2"/>
  <c r="BC21" i="2" s="1"/>
  <c r="BC23" i="2" s="1"/>
  <c r="BB9" i="2"/>
  <c r="BB11" i="2" s="1"/>
  <c r="BA10" i="2"/>
  <c r="BC22" i="2" l="1"/>
  <c r="BB14" i="2"/>
  <c r="BC13" i="2"/>
  <c r="BC15" i="2" s="1"/>
  <c r="BC17" i="2"/>
  <c r="BC19" i="2" s="1"/>
  <c r="BB18" i="2"/>
  <c r="BC9" i="2"/>
  <c r="BC11" i="2" s="1"/>
  <c r="BD4" i="2"/>
  <c r="BD21" i="2" s="1"/>
  <c r="BD23" i="2" s="1"/>
  <c r="BB10" i="2"/>
  <c r="BC18" i="2" l="1"/>
  <c r="BD22" i="2"/>
  <c r="BC14" i="2"/>
  <c r="BD13" i="2"/>
  <c r="BD15" i="2" s="1"/>
  <c r="BD17" i="2"/>
  <c r="BD19" i="2" s="1"/>
  <c r="BC10" i="2"/>
  <c r="BD9" i="2"/>
  <c r="BD11" i="2" s="1"/>
  <c r="BE4" i="2"/>
  <c r="BE21" i="2" s="1"/>
  <c r="BE23" i="2" s="1"/>
  <c r="BE22" i="2" l="1"/>
  <c r="BD14" i="2"/>
  <c r="BD18" i="2"/>
  <c r="BE13" i="2"/>
  <c r="BE15" i="2" s="1"/>
  <c r="BE17" i="2"/>
  <c r="BE19" i="2" s="1"/>
  <c r="BE9" i="2"/>
  <c r="BE11" i="2" s="1"/>
  <c r="BF4" i="2"/>
  <c r="BF21" i="2" s="1"/>
  <c r="BF23" i="2" s="1"/>
  <c r="BD10" i="2"/>
  <c r="BE18" i="2" l="1"/>
  <c r="BF22" i="2"/>
  <c r="BE14" i="2"/>
  <c r="BF13" i="2"/>
  <c r="BF15" i="2" s="1"/>
  <c r="BF17" i="2"/>
  <c r="BF19" i="2" s="1"/>
  <c r="BE10" i="2"/>
  <c r="BF9" i="2"/>
  <c r="BF11" i="2" s="1"/>
  <c r="BG4" i="2"/>
  <c r="BF18" i="2" l="1"/>
  <c r="BH4" i="2"/>
  <c r="BG21" i="2"/>
  <c r="BG23" i="2" s="1"/>
  <c r="BF14" i="2"/>
  <c r="BG13" i="2"/>
  <c r="BG15" i="2" s="1"/>
  <c r="BG17" i="2"/>
  <c r="BG19" i="2" s="1"/>
  <c r="BG9" i="2"/>
  <c r="BG11" i="2" s="1"/>
  <c r="BF10" i="2"/>
  <c r="BG14" i="2" l="1"/>
  <c r="BG18" i="2"/>
  <c r="BI4" i="2"/>
  <c r="BH13" i="2"/>
  <c r="BH15" i="2" s="1"/>
  <c r="BH9" i="2"/>
  <c r="BH17" i="2"/>
  <c r="BH19" i="2" s="1"/>
  <c r="BH21" i="2"/>
  <c r="BH23" i="2" s="1"/>
  <c r="BG22" i="2"/>
  <c r="BG10" i="2"/>
  <c r="BH14" i="2" l="1"/>
  <c r="BJ4" i="2"/>
  <c r="BI21" i="2"/>
  <c r="BI23" i="2" s="1"/>
  <c r="BI17" i="2"/>
  <c r="BI19" i="2" s="1"/>
  <c r="BI13" i="2"/>
  <c r="BI15" i="2" s="1"/>
  <c r="BI9" i="2"/>
  <c r="BI11" i="2" s="1"/>
  <c r="BH22" i="2"/>
  <c r="BH10" i="2"/>
  <c r="BH11" i="2"/>
  <c r="BH18" i="2"/>
  <c r="BI22" i="2" l="1"/>
  <c r="BI10" i="2"/>
  <c r="BI18" i="2"/>
  <c r="BK4" i="2"/>
  <c r="BJ17" i="2"/>
  <c r="BJ19" i="2" s="1"/>
  <c r="BJ21" i="2"/>
  <c r="BJ23" i="2" s="1"/>
  <c r="BJ9" i="2"/>
  <c r="BJ11" i="2" s="1"/>
  <c r="BJ13" i="2"/>
  <c r="BJ15" i="2" s="1"/>
  <c r="BI14" i="2"/>
  <c r="BJ18" i="2" l="1"/>
  <c r="BL4" i="2"/>
  <c r="BK9" i="2"/>
  <c r="BK11" i="2" s="1"/>
  <c r="BK17" i="2"/>
  <c r="BK19" i="2" s="1"/>
  <c r="BK21" i="2"/>
  <c r="BK23" i="2" s="1"/>
  <c r="BK13" i="2"/>
  <c r="BK15" i="2" s="1"/>
  <c r="BJ10" i="2"/>
  <c r="BJ14" i="2"/>
  <c r="BJ22" i="2"/>
  <c r="BK10" i="2" l="1"/>
  <c r="BK14" i="2"/>
  <c r="BM4" i="2"/>
  <c r="BL13" i="2"/>
  <c r="BL15" i="2" s="1"/>
  <c r="BL21" i="2"/>
  <c r="BL23" i="2" s="1"/>
  <c r="BL9" i="2"/>
  <c r="BL11" i="2" s="1"/>
  <c r="BL17" i="2"/>
  <c r="BL19" i="2" s="1"/>
  <c r="BK22" i="2"/>
  <c r="BK18" i="2"/>
  <c r="BL22" i="2" l="1"/>
  <c r="BN4" i="2"/>
  <c r="BM21" i="2"/>
  <c r="BM23" i="2" s="1"/>
  <c r="BM13" i="2"/>
  <c r="BM15" i="2" s="1"/>
  <c r="BM17" i="2"/>
  <c r="BM19" i="2" s="1"/>
  <c r="BM9" i="2"/>
  <c r="BM11" i="2" s="1"/>
  <c r="BL14" i="2"/>
  <c r="BL18" i="2"/>
  <c r="BL10" i="2"/>
  <c r="BM14" i="2" l="1"/>
  <c r="BM22" i="2"/>
  <c r="BM10" i="2"/>
  <c r="BO4" i="2"/>
  <c r="BN17" i="2"/>
  <c r="BN19" i="2" s="1"/>
  <c r="BN9" i="2"/>
  <c r="BN11" i="2" s="1"/>
  <c r="BN21" i="2"/>
  <c r="BN23" i="2" s="1"/>
  <c r="BN13" i="2"/>
  <c r="BN15" i="2" s="1"/>
  <c r="BM18" i="2"/>
  <c r="BN18" i="2" l="1"/>
  <c r="BN14" i="2"/>
  <c r="BP4" i="2"/>
  <c r="BO21" i="2"/>
  <c r="BO23" i="2" s="1"/>
  <c r="BO13" i="2"/>
  <c r="BO15" i="2" s="1"/>
  <c r="BO9" i="2"/>
  <c r="BO11" i="2" s="1"/>
  <c r="BO17" i="2"/>
  <c r="BO19" i="2" s="1"/>
  <c r="BN22" i="2"/>
  <c r="BN10" i="2"/>
  <c r="BO22" i="2" l="1"/>
  <c r="BO18" i="2"/>
  <c r="BQ4" i="2"/>
  <c r="BP13" i="2"/>
  <c r="BP15" i="2" s="1"/>
  <c r="BP9" i="2"/>
  <c r="BP11" i="2" s="1"/>
  <c r="BP17" i="2"/>
  <c r="BP19" i="2" s="1"/>
  <c r="BP21" i="2"/>
  <c r="BP23" i="2" s="1"/>
  <c r="BO10" i="2"/>
  <c r="BO14" i="2"/>
  <c r="BP14" i="2" l="1"/>
  <c r="BP10" i="2"/>
  <c r="BR4" i="2"/>
  <c r="BQ9" i="2"/>
  <c r="BQ11" i="2" s="1"/>
  <c r="BQ21" i="2"/>
  <c r="BQ23" i="2" s="1"/>
  <c r="BQ13" i="2"/>
  <c r="BQ15" i="2" s="1"/>
  <c r="BQ17" i="2"/>
  <c r="BQ19" i="2" s="1"/>
  <c r="BP18" i="2"/>
  <c r="BP22" i="2"/>
  <c r="BQ18" i="2" l="1"/>
  <c r="BQ10" i="2"/>
  <c r="BQ22" i="2"/>
  <c r="BQ14" i="2"/>
  <c r="BS4" i="2"/>
  <c r="BR9" i="2"/>
  <c r="BR11" i="2" s="1"/>
  <c r="BR17" i="2"/>
  <c r="BR19" i="2" s="1"/>
  <c r="BR13" i="2"/>
  <c r="BR15" i="2" s="1"/>
  <c r="BR21" i="2"/>
  <c r="BR23" i="2" s="1"/>
  <c r="BR14" i="2" l="1"/>
  <c r="BR18" i="2"/>
  <c r="BR10" i="2"/>
  <c r="BT4" i="2"/>
  <c r="BS9" i="2"/>
  <c r="BS11" i="2" s="1"/>
  <c r="BS17" i="2"/>
  <c r="BS19" i="2" s="1"/>
  <c r="BS13" i="2"/>
  <c r="BS15" i="2" s="1"/>
  <c r="BS21" i="2"/>
  <c r="BS23" i="2" s="1"/>
  <c r="BR22" i="2"/>
  <c r="BU4" i="2" l="1"/>
  <c r="BV4" i="2" s="1"/>
  <c r="BT13" i="2"/>
  <c r="BT15" i="2" s="1"/>
  <c r="BT21" i="2"/>
  <c r="BT23" i="2" s="1"/>
  <c r="BT9" i="2"/>
  <c r="BT11" i="2" s="1"/>
  <c r="BT17" i="2"/>
  <c r="BT19" i="2" s="1"/>
  <c r="BS10" i="2"/>
  <c r="BS18" i="2"/>
  <c r="BS22" i="2"/>
  <c r="BS14" i="2"/>
  <c r="BW4" i="2" l="1"/>
  <c r="BV17" i="2"/>
  <c r="BV19" i="2" s="1"/>
  <c r="BV9" i="2"/>
  <c r="BV11" i="2" s="1"/>
  <c r="BV13" i="2"/>
  <c r="BV15" i="2" s="1"/>
  <c r="BV21" i="2"/>
  <c r="BV23" i="2" s="1"/>
  <c r="BT18" i="2"/>
  <c r="BT22" i="2"/>
  <c r="BT10" i="2"/>
  <c r="BT14" i="2"/>
  <c r="BU17" i="2"/>
  <c r="BU19" i="2" s="1"/>
  <c r="BU9" i="2"/>
  <c r="BU11" i="2" s="1"/>
  <c r="BU13" i="2"/>
  <c r="BU15" i="2" s="1"/>
  <c r="BU21" i="2"/>
  <c r="BU23" i="2" s="1"/>
  <c r="BX4" i="2" l="1"/>
  <c r="BW21" i="2"/>
  <c r="BW23" i="2" s="1"/>
  <c r="BW9" i="2"/>
  <c r="BW11" i="2" s="1"/>
  <c r="BW13" i="2"/>
  <c r="BW15" i="2" s="1"/>
  <c r="BW17" i="2"/>
  <c r="BW19" i="2" s="1"/>
  <c r="BU14" i="2"/>
  <c r="BV14" i="2" s="1"/>
  <c r="BU18" i="2"/>
  <c r="BV18" i="2" s="1"/>
  <c r="BU10" i="2"/>
  <c r="BV10" i="2" s="1"/>
  <c r="BU22" i="2"/>
  <c r="BV22" i="2" s="1"/>
  <c r="BW14" i="2" l="1"/>
  <c r="BW10" i="2"/>
  <c r="BW18" i="2"/>
  <c r="BW22" i="2"/>
  <c r="BY4" i="2"/>
  <c r="BX13" i="2"/>
  <c r="BX15" i="2" s="1"/>
  <c r="BX21" i="2"/>
  <c r="BX23" i="2" s="1"/>
  <c r="BX9" i="2"/>
  <c r="BX11" i="2" s="1"/>
  <c r="BX17" i="2"/>
  <c r="BX19" i="2" s="1"/>
  <c r="BZ4" i="2" l="1"/>
  <c r="BY17" i="2"/>
  <c r="BY19" i="2" s="1"/>
  <c r="BY13" i="2"/>
  <c r="BY15" i="2" s="1"/>
  <c r="BY21" i="2"/>
  <c r="BY23" i="2" s="1"/>
  <c r="BY9" i="2"/>
  <c r="BY11" i="2" s="1"/>
  <c r="BX22" i="2"/>
  <c r="BX14" i="2"/>
  <c r="BX18" i="2"/>
  <c r="BX10" i="2"/>
  <c r="BY18" i="2" l="1"/>
  <c r="BY22" i="2"/>
  <c r="BY14" i="2"/>
  <c r="BY10" i="2"/>
  <c r="CA4" i="2"/>
  <c r="BZ9" i="2"/>
  <c r="BZ11" i="2" s="1"/>
  <c r="BZ17" i="2"/>
  <c r="BZ19" i="2" s="1"/>
  <c r="BZ13" i="2"/>
  <c r="BZ15" i="2" s="1"/>
  <c r="BZ21" i="2"/>
  <c r="BZ23" i="2" s="1"/>
  <c r="CB4" i="2" l="1"/>
  <c r="CA9" i="2"/>
  <c r="CA11" i="2" s="1"/>
  <c r="CA17" i="2"/>
  <c r="CA19" i="2" s="1"/>
  <c r="CA21" i="2"/>
  <c r="CA23" i="2" s="1"/>
  <c r="CA13" i="2"/>
  <c r="CA15" i="2" s="1"/>
  <c r="BZ10" i="2"/>
  <c r="BZ14" i="2"/>
  <c r="BZ22" i="2"/>
  <c r="BZ18" i="2"/>
  <c r="CA22" i="2" l="1"/>
  <c r="CA10" i="2"/>
  <c r="CA14" i="2"/>
  <c r="CA18" i="2"/>
  <c r="CC4" i="2"/>
  <c r="CB9" i="2"/>
  <c r="CB11" i="2" s="1"/>
  <c r="CB17" i="2"/>
  <c r="CB19" i="2" s="1"/>
  <c r="CB21" i="2"/>
  <c r="CB23" i="2" s="1"/>
  <c r="CB13" i="2"/>
  <c r="CB15" i="2" s="1"/>
  <c r="CB18" i="2" l="1"/>
  <c r="CD4" i="2"/>
  <c r="CC17" i="2"/>
  <c r="CC19" i="2" s="1"/>
  <c r="CC9" i="2"/>
  <c r="CC11" i="2" s="1"/>
  <c r="CC13" i="2"/>
  <c r="CC15" i="2" s="1"/>
  <c r="CC21" i="2"/>
  <c r="CC23" i="2" s="1"/>
  <c r="CB10" i="2"/>
  <c r="CB14" i="2"/>
  <c r="CB22" i="2"/>
  <c r="CE4" i="2" l="1"/>
  <c r="CD21" i="2"/>
  <c r="CD23" i="2" s="1"/>
  <c r="CD13" i="2"/>
  <c r="CD15" i="2" s="1"/>
  <c r="CD9" i="2"/>
  <c r="CD11" i="2" s="1"/>
  <c r="CD17" i="2"/>
  <c r="CD19" i="2" s="1"/>
  <c r="CC14" i="2"/>
  <c r="CC10" i="2"/>
  <c r="CC22" i="2"/>
  <c r="CC18" i="2"/>
  <c r="CD10" i="2" l="1"/>
  <c r="CD22" i="2"/>
  <c r="CD14" i="2"/>
  <c r="CD18" i="2"/>
  <c r="CF4" i="2"/>
  <c r="CE13" i="2"/>
  <c r="CE15" i="2" s="1"/>
  <c r="CE21" i="2"/>
  <c r="CE23" i="2" s="1"/>
  <c r="CE9" i="2"/>
  <c r="CE11" i="2" s="1"/>
  <c r="CE17" i="2"/>
  <c r="CE19" i="2" s="1"/>
  <c r="CE18" i="2" l="1"/>
  <c r="CG4" i="2"/>
  <c r="CF17" i="2"/>
  <c r="CF19" i="2" s="1"/>
  <c r="CF9" i="2"/>
  <c r="CF11" i="2" s="1"/>
  <c r="CF21" i="2"/>
  <c r="CF23" i="2" s="1"/>
  <c r="CF13" i="2"/>
  <c r="CF15" i="2" s="1"/>
  <c r="CE22" i="2"/>
  <c r="CE14" i="2"/>
  <c r="CE10" i="2"/>
  <c r="CF22" i="2" l="1"/>
  <c r="CF14" i="2"/>
  <c r="CH4" i="2"/>
  <c r="CG21" i="2"/>
  <c r="CG23" i="2" s="1"/>
  <c r="CG9" i="2"/>
  <c r="CG11" i="2" s="1"/>
  <c r="CG17" i="2"/>
  <c r="CG19" i="2" s="1"/>
  <c r="CG13" i="2"/>
  <c r="CG15" i="2" s="1"/>
  <c r="CF10" i="2"/>
  <c r="CF18" i="2"/>
  <c r="CG10" i="2" l="1"/>
  <c r="CH13" i="2"/>
  <c r="CH15" i="2" s="1"/>
  <c r="CH17" i="2"/>
  <c r="CH19" i="2" s="1"/>
  <c r="CH9" i="2"/>
  <c r="CH11" i="2" s="1"/>
  <c r="CI4" i="2"/>
  <c r="CH21" i="2"/>
  <c r="CH23" i="2" s="1"/>
  <c r="CG14" i="2"/>
  <c r="CG18" i="2"/>
  <c r="CG22" i="2"/>
  <c r="CH18" i="2" l="1"/>
  <c r="CH14" i="2"/>
  <c r="CI17" i="2"/>
  <c r="CI19" i="2" s="1"/>
  <c r="CJ4" i="2"/>
  <c r="CI9" i="2"/>
  <c r="CI11" i="2" s="1"/>
  <c r="CI21" i="2"/>
  <c r="CI23" i="2" s="1"/>
  <c r="CI13" i="2"/>
  <c r="CI15" i="2" s="1"/>
  <c r="CH22" i="2"/>
  <c r="CH10" i="2"/>
  <c r="CI22" i="2" l="1"/>
  <c r="CI18" i="2"/>
  <c r="CJ9" i="2"/>
  <c r="CJ11" i="2" s="1"/>
  <c r="CK4" i="2"/>
  <c r="CJ21" i="2"/>
  <c r="CJ23" i="2" s="1"/>
  <c r="CJ13" i="2"/>
  <c r="CJ15" i="2" s="1"/>
  <c r="CJ17" i="2"/>
  <c r="CJ19" i="2" s="1"/>
  <c r="CI10" i="2"/>
  <c r="CI14" i="2"/>
  <c r="CJ10" i="2" l="1"/>
  <c r="CL4" i="2"/>
  <c r="CK13" i="2"/>
  <c r="CK15" i="2" s="1"/>
  <c r="CK21" i="2"/>
  <c r="CK23" i="2" s="1"/>
  <c r="CK17" i="2"/>
  <c r="CK19" i="2" s="1"/>
  <c r="CK9" i="2"/>
  <c r="CK11" i="2" s="1"/>
  <c r="CJ18" i="2"/>
  <c r="CJ14" i="2"/>
  <c r="CJ22" i="2"/>
  <c r="CK14" i="2" l="1"/>
  <c r="CK18" i="2"/>
  <c r="CM4" i="2"/>
  <c r="CN4" i="2" s="1"/>
  <c r="CL21" i="2"/>
  <c r="CL23" i="2" s="1"/>
  <c r="CL9" i="2"/>
  <c r="CL11" i="2" s="1"/>
  <c r="CL13" i="2"/>
  <c r="CL15" i="2" s="1"/>
  <c r="CL17" i="2"/>
  <c r="CL19" i="2" s="1"/>
  <c r="CK22" i="2"/>
  <c r="CK10" i="2"/>
  <c r="CO4" i="2" l="1"/>
  <c r="CN21" i="2"/>
  <c r="CN23" i="2" s="1"/>
  <c r="CN13" i="2"/>
  <c r="CN15" i="2" s="1"/>
  <c r="CN17" i="2"/>
  <c r="CN19" i="2" s="1"/>
  <c r="CN9" i="2"/>
  <c r="CN11" i="2" s="1"/>
  <c r="CL22" i="2"/>
  <c r="CM21" i="2"/>
  <c r="CM23" i="2" s="1"/>
  <c r="CM17" i="2"/>
  <c r="CM19" i="2" s="1"/>
  <c r="CM13" i="2"/>
  <c r="CM15" i="2" s="1"/>
  <c r="CM9" i="2"/>
  <c r="CM11" i="2" s="1"/>
  <c r="CL14" i="2"/>
  <c r="CL10" i="2"/>
  <c r="CL18" i="2"/>
  <c r="CM18" i="2" l="1"/>
  <c r="CN18" i="2" s="1"/>
  <c r="CP4" i="2"/>
  <c r="CO21" i="2"/>
  <c r="CO23" i="2" s="1"/>
  <c r="CO17" i="2"/>
  <c r="CO19" i="2" s="1"/>
  <c r="CO13" i="2"/>
  <c r="CO15" i="2" s="1"/>
  <c r="CO9" i="2"/>
  <c r="CO11" i="2" s="1"/>
  <c r="CM10" i="2"/>
  <c r="CN10" i="2" s="1"/>
  <c r="CM14" i="2"/>
  <c r="CN14" i="2" s="1"/>
  <c r="CM22" i="2"/>
  <c r="CN22" i="2" s="1"/>
  <c r="CO14" i="2" l="1"/>
  <c r="CO10" i="2"/>
  <c r="CQ4" i="2"/>
  <c r="CP9" i="2"/>
  <c r="CP11" i="2" s="1"/>
  <c r="CP21" i="2"/>
  <c r="CP23" i="2" s="1"/>
  <c r="CP13" i="2"/>
  <c r="CP15" i="2" s="1"/>
  <c r="CP17" i="2"/>
  <c r="CP19" i="2" s="1"/>
  <c r="CO22" i="2"/>
  <c r="CO18" i="2"/>
  <c r="CP22" i="2" l="1"/>
  <c r="CR4" i="2"/>
  <c r="CQ17" i="2"/>
  <c r="CQ19" i="2" s="1"/>
  <c r="CQ9" i="2"/>
  <c r="CQ11" i="2" s="1"/>
  <c r="CQ21" i="2"/>
  <c r="CQ23" i="2" s="1"/>
  <c r="CQ13" i="2"/>
  <c r="CQ15" i="2" s="1"/>
  <c r="CP10" i="2"/>
  <c r="CP18" i="2"/>
  <c r="CP14" i="2"/>
  <c r="CQ18" i="2" l="1"/>
  <c r="CQ10" i="2"/>
  <c r="CQ22" i="2"/>
  <c r="CQ14" i="2"/>
  <c r="CS4" i="2"/>
  <c r="CR21" i="2"/>
  <c r="CR23" i="2" s="1"/>
  <c r="CR17" i="2"/>
  <c r="CR19" i="2" s="1"/>
  <c r="CR9" i="2"/>
  <c r="CR11" i="2" s="1"/>
  <c r="CR13" i="2"/>
  <c r="CR15" i="2" s="1"/>
  <c r="CR14" i="2" l="1"/>
  <c r="CR22" i="2"/>
  <c r="CR10" i="2"/>
  <c r="CT4" i="2"/>
  <c r="CS21" i="2"/>
  <c r="CS23" i="2" s="1"/>
  <c r="CS17" i="2"/>
  <c r="CS19" i="2" s="1"/>
  <c r="CS9" i="2"/>
  <c r="CS11" i="2" s="1"/>
  <c r="CS13" i="2"/>
  <c r="CS15" i="2" s="1"/>
  <c r="CR18" i="2"/>
  <c r="CS10" i="2" l="1"/>
  <c r="CS14" i="2"/>
  <c r="CU4" i="2"/>
  <c r="CT13" i="2"/>
  <c r="CT15" i="2" s="1"/>
  <c r="CT9" i="2"/>
  <c r="CT11" i="2" s="1"/>
  <c r="CT17" i="2"/>
  <c r="CT19" i="2" s="1"/>
  <c r="CT21" i="2"/>
  <c r="CT23" i="2" s="1"/>
  <c r="CS18" i="2"/>
  <c r="CS22" i="2"/>
  <c r="CT18" i="2" l="1"/>
  <c r="CT14" i="2"/>
  <c r="CV4" i="2"/>
  <c r="CU13" i="2"/>
  <c r="CU15" i="2" s="1"/>
  <c r="CU9" i="2"/>
  <c r="CU11" i="2" s="1"/>
  <c r="CU21" i="2"/>
  <c r="CU23" i="2" s="1"/>
  <c r="CU17" i="2"/>
  <c r="CU19" i="2" s="1"/>
  <c r="CT22" i="2"/>
  <c r="CT10" i="2"/>
  <c r="CU14" i="2" l="1"/>
  <c r="CU22" i="2"/>
  <c r="CW4" i="2"/>
  <c r="CV21" i="2"/>
  <c r="CV23" i="2" s="1"/>
  <c r="CV13" i="2"/>
  <c r="CV15" i="2" s="1"/>
  <c r="CV9" i="2"/>
  <c r="CV11" i="2" s="1"/>
  <c r="CV17" i="2"/>
  <c r="CV19" i="2" s="1"/>
  <c r="CU10" i="2"/>
  <c r="CU18" i="2"/>
  <c r="CV22" i="2" l="1"/>
  <c r="CV10" i="2"/>
  <c r="CX4" i="2"/>
  <c r="CW21" i="2"/>
  <c r="CW23" i="2" s="1"/>
  <c r="CW13" i="2"/>
  <c r="CW15" i="2" s="1"/>
  <c r="CW17" i="2"/>
  <c r="CW19" i="2" s="1"/>
  <c r="CW9" i="2"/>
  <c r="CW11" i="2" s="1"/>
  <c r="CV18" i="2"/>
  <c r="CV14" i="2"/>
  <c r="CW10" i="2" l="1"/>
  <c r="CW18" i="2"/>
  <c r="CY4" i="2"/>
  <c r="CX9" i="2"/>
  <c r="CX11" i="2" s="1"/>
  <c r="CX21" i="2"/>
  <c r="CX23" i="2" s="1"/>
  <c r="CX13" i="2"/>
  <c r="CX15" i="2" s="1"/>
  <c r="CX17" i="2"/>
  <c r="CX19" i="2" s="1"/>
  <c r="CW14" i="2"/>
  <c r="CW22" i="2"/>
  <c r="CX22" i="2" l="1"/>
  <c r="CX10" i="2"/>
  <c r="CX14" i="2"/>
  <c r="CZ4" i="2"/>
  <c r="CY9" i="2"/>
  <c r="CY11" i="2" s="1"/>
  <c r="CY13" i="2"/>
  <c r="CY15" i="2" s="1"/>
  <c r="CY21" i="2"/>
  <c r="CY23" i="2" s="1"/>
  <c r="CY17" i="2"/>
  <c r="CY19" i="2" s="1"/>
  <c r="CX18" i="2"/>
  <c r="CY18" i="2" l="1"/>
  <c r="CZ9" i="2"/>
  <c r="CZ11" i="2" s="1"/>
  <c r="DA4" i="2"/>
  <c r="CZ17" i="2"/>
  <c r="CZ19" i="2" s="1"/>
  <c r="CZ21" i="2"/>
  <c r="CZ23" i="2" s="1"/>
  <c r="CZ13" i="2"/>
  <c r="CZ15" i="2" s="1"/>
  <c r="CY22" i="2"/>
  <c r="CY10" i="2"/>
  <c r="CY14" i="2"/>
  <c r="CZ22" i="2" l="1"/>
  <c r="CZ10" i="2"/>
  <c r="DA17" i="2"/>
  <c r="DA19" i="2" s="1"/>
  <c r="DA9" i="2"/>
  <c r="DA11" i="2" s="1"/>
  <c r="DB4" i="2"/>
  <c r="DA21" i="2"/>
  <c r="DA23" i="2" s="1"/>
  <c r="DA13" i="2"/>
  <c r="DA15" i="2" s="1"/>
  <c r="CZ14" i="2"/>
  <c r="CZ18" i="2"/>
  <c r="DA10" i="2" l="1"/>
  <c r="DA14" i="2"/>
  <c r="DB21" i="2"/>
  <c r="DB23" i="2" s="1"/>
  <c r="DB13" i="2"/>
  <c r="DB15" i="2" s="1"/>
  <c r="DB17" i="2"/>
  <c r="DB19" i="2" s="1"/>
  <c r="DB9" i="2"/>
  <c r="DB11" i="2" s="1"/>
  <c r="DC4" i="2"/>
  <c r="DA18" i="2"/>
  <c r="DA22" i="2"/>
  <c r="DB18" i="2" l="1"/>
  <c r="DC21" i="2"/>
  <c r="DC23" i="2" s="1"/>
  <c r="DC17" i="2"/>
  <c r="DC19" i="2" s="1"/>
  <c r="DC13" i="2"/>
  <c r="DC15" i="2" s="1"/>
  <c r="DD4" i="2"/>
  <c r="DC9" i="2"/>
  <c r="DC11" i="2" s="1"/>
  <c r="DB14" i="2"/>
  <c r="DB22" i="2"/>
  <c r="DB10" i="2"/>
  <c r="DC18" i="2" l="1"/>
  <c r="DC14" i="2"/>
  <c r="DC22" i="2"/>
  <c r="DD21" i="2"/>
  <c r="DD23" i="2" s="1"/>
  <c r="DD13" i="2"/>
  <c r="DD15" i="2" s="1"/>
  <c r="DD9" i="2"/>
  <c r="DD11" i="2" s="1"/>
  <c r="DD17" i="2"/>
  <c r="DD19" i="2" s="1"/>
  <c r="DE4" i="2"/>
  <c r="DC10" i="2"/>
  <c r="DD22" i="2" l="1"/>
  <c r="DD18" i="2"/>
  <c r="DE17" i="2"/>
  <c r="DE19" i="2" s="1"/>
  <c r="DE13" i="2"/>
  <c r="DE15" i="2" s="1"/>
  <c r="DE9" i="2"/>
  <c r="DE11" i="2" s="1"/>
  <c r="DF4" i="2"/>
  <c r="DE21" i="2"/>
  <c r="DE23" i="2" s="1"/>
  <c r="DD10" i="2"/>
  <c r="DD14" i="2"/>
  <c r="DF13" i="2" l="1"/>
  <c r="DF15" i="2" s="1"/>
  <c r="DF21" i="2"/>
  <c r="DF23" i="2" s="1"/>
  <c r="DF9" i="2"/>
  <c r="DF11" i="2" s="1"/>
  <c r="DG4" i="2"/>
  <c r="DF17" i="2"/>
  <c r="DF19" i="2" s="1"/>
  <c r="DE10" i="2"/>
  <c r="DE22" i="2"/>
  <c r="DE14" i="2"/>
  <c r="DE18" i="2"/>
  <c r="DF22" i="2" l="1"/>
  <c r="DF14" i="2"/>
  <c r="DF10" i="2"/>
  <c r="DG9" i="2"/>
  <c r="DG11" i="2" s="1"/>
  <c r="DG21" i="2"/>
  <c r="DG23" i="2" s="1"/>
  <c r="DG13" i="2"/>
  <c r="DG15" i="2" s="1"/>
  <c r="DH4" i="2"/>
  <c r="DG17" i="2"/>
  <c r="DG19" i="2" s="1"/>
  <c r="DF18" i="2"/>
  <c r="DG10" i="2" l="1"/>
  <c r="DH17" i="2"/>
  <c r="DH19" i="2" s="1"/>
  <c r="DI4" i="2"/>
  <c r="DH21" i="2"/>
  <c r="DH23" i="2" s="1"/>
  <c r="DH13" i="2"/>
  <c r="DH15" i="2" s="1"/>
  <c r="DH9" i="2"/>
  <c r="DH11" i="2" s="1"/>
  <c r="DG14" i="2"/>
  <c r="DG18" i="2"/>
  <c r="DG22" i="2"/>
  <c r="DH18" i="2" l="1"/>
  <c r="DH14" i="2"/>
  <c r="DH10" i="2"/>
  <c r="DI17" i="2"/>
  <c r="DI19" i="2" s="1"/>
  <c r="DJ4" i="2"/>
  <c r="DI13" i="2"/>
  <c r="DI15" i="2" s="1"/>
  <c r="DI21" i="2"/>
  <c r="DI23" i="2" s="1"/>
  <c r="DI9" i="2"/>
  <c r="DI11" i="2" s="1"/>
  <c r="DH22" i="2"/>
  <c r="DI18" i="2" l="1"/>
  <c r="DJ21" i="2"/>
  <c r="DJ23" i="2" s="1"/>
  <c r="DJ17" i="2"/>
  <c r="DJ19" i="2" s="1"/>
  <c r="DJ13" i="2"/>
  <c r="DJ15" i="2" s="1"/>
  <c r="DJ9" i="2"/>
  <c r="DJ11" i="2" s="1"/>
  <c r="DK4" i="2"/>
  <c r="DI10" i="2"/>
  <c r="DI22" i="2"/>
  <c r="DI14" i="2"/>
  <c r="DJ22" i="2" l="1"/>
  <c r="DJ10" i="2"/>
  <c r="DJ14" i="2"/>
  <c r="DJ18" i="2"/>
  <c r="DK21" i="2"/>
  <c r="DK23" i="2" s="1"/>
  <c r="DK17" i="2"/>
  <c r="DK19" i="2" s="1"/>
  <c r="DK9" i="2"/>
  <c r="DK11" i="2" s="1"/>
  <c r="DK13" i="2"/>
  <c r="DK15" i="2" s="1"/>
  <c r="DL4" i="2"/>
  <c r="DK14" i="2" l="1"/>
  <c r="DL21" i="2"/>
  <c r="DL23" i="2" s="1"/>
  <c r="DL17" i="2"/>
  <c r="DL19" i="2" s="1"/>
  <c r="DL9" i="2"/>
  <c r="DL11" i="2" s="1"/>
  <c r="DL13" i="2"/>
  <c r="DL15" i="2" s="1"/>
  <c r="DM4" i="2"/>
  <c r="DK22" i="2"/>
  <c r="DK18" i="2"/>
  <c r="DK10" i="2"/>
  <c r="DL18" i="2" l="1"/>
  <c r="DL22" i="2"/>
  <c r="DM17" i="2"/>
  <c r="DM19" i="2" s="1"/>
  <c r="DN4" i="2"/>
  <c r="DM21" i="2"/>
  <c r="DM23" i="2" s="1"/>
  <c r="DM13" i="2"/>
  <c r="DM15" i="2" s="1"/>
  <c r="DM9" i="2"/>
  <c r="DM11" i="2" s="1"/>
  <c r="DL10" i="2"/>
  <c r="DL14" i="2"/>
  <c r="DM22" i="2" l="1"/>
  <c r="DM10" i="2"/>
  <c r="DM18" i="2"/>
  <c r="DM14" i="2"/>
  <c r="DO4" i="2"/>
  <c r="DN13" i="2"/>
  <c r="DN15" i="2" s="1"/>
  <c r="DN9" i="2"/>
  <c r="DN11" i="2" s="1"/>
  <c r="DN21" i="2"/>
  <c r="DN23" i="2" s="1"/>
  <c r="DN17" i="2"/>
  <c r="DN19" i="2" s="1"/>
  <c r="DN10" i="2" l="1"/>
  <c r="DP4" i="2"/>
  <c r="DQ4" i="2" s="1"/>
  <c r="DO13" i="2"/>
  <c r="DO15" i="2" s="1"/>
  <c r="DO9" i="2"/>
  <c r="DO11" i="2" s="1"/>
  <c r="DO21" i="2"/>
  <c r="DO23" i="2" s="1"/>
  <c r="DO17" i="2"/>
  <c r="DO19" i="2" s="1"/>
  <c r="DN22" i="2"/>
  <c r="DN14" i="2"/>
  <c r="DN18" i="2"/>
  <c r="DQ9" i="2" l="1"/>
  <c r="DQ11" i="2" s="1"/>
  <c r="DQ21" i="2"/>
  <c r="DQ23" i="2" s="1"/>
  <c r="DQ17" i="2"/>
  <c r="DQ19" i="2" s="1"/>
  <c r="DQ13" i="2"/>
  <c r="DQ15" i="2" s="1"/>
  <c r="DO14" i="2"/>
  <c r="DO22" i="2"/>
  <c r="DP21" i="2"/>
  <c r="DP23" i="2" s="1"/>
  <c r="DP13" i="2"/>
  <c r="DP15" i="2" s="1"/>
  <c r="DP9" i="2"/>
  <c r="DP11" i="2" s="1"/>
  <c r="DP17" i="2"/>
  <c r="DP19" i="2" s="1"/>
  <c r="DO18" i="2"/>
  <c r="DO10" i="2"/>
  <c r="DP10" i="2" l="1"/>
  <c r="DQ10" i="2" s="1"/>
  <c r="DR10" i="2" s="1"/>
  <c r="DS10" i="2" s="1"/>
  <c r="DT10" i="2" s="1"/>
  <c r="DU10" i="2" s="1"/>
  <c r="DV10" i="2" s="1"/>
  <c r="DW10" i="2" s="1"/>
  <c r="DX10" i="2" s="1"/>
  <c r="DY10" i="2" s="1"/>
  <c r="DZ10" i="2" s="1"/>
  <c r="EA10" i="2" s="1"/>
  <c r="EB10" i="2" s="1"/>
  <c r="EC10" i="2" s="1"/>
  <c r="ED10" i="2" s="1"/>
  <c r="EE10" i="2" s="1"/>
  <c r="DP18" i="2"/>
  <c r="DQ18" i="2" s="1"/>
  <c r="DR18" i="2" s="1"/>
  <c r="DS18" i="2" s="1"/>
  <c r="DT18" i="2" s="1"/>
  <c r="DU18" i="2" s="1"/>
  <c r="DV18" i="2" s="1"/>
  <c r="DW18" i="2" s="1"/>
  <c r="DX18" i="2" s="1"/>
  <c r="DY18" i="2" s="1"/>
  <c r="DZ18" i="2" s="1"/>
  <c r="EA18" i="2" s="1"/>
  <c r="EB18" i="2" s="1"/>
  <c r="EC18" i="2" s="1"/>
  <c r="ED18" i="2" s="1"/>
  <c r="EE18" i="2" s="1"/>
  <c r="DP22" i="2"/>
  <c r="DQ22" i="2" s="1"/>
  <c r="DR22" i="2" s="1"/>
  <c r="DS22" i="2" s="1"/>
  <c r="DT22" i="2" s="1"/>
  <c r="DU22" i="2" s="1"/>
  <c r="DV22" i="2" s="1"/>
  <c r="DW22" i="2" s="1"/>
  <c r="DX22" i="2" s="1"/>
  <c r="DY22" i="2" s="1"/>
  <c r="DZ22" i="2" s="1"/>
  <c r="EA22" i="2" s="1"/>
  <c r="EB22" i="2" s="1"/>
  <c r="EC22" i="2" s="1"/>
  <c r="ED22" i="2" s="1"/>
  <c r="EE22" i="2" s="1"/>
  <c r="EF22" i="2" s="1"/>
  <c r="EG22" i="2" s="1"/>
  <c r="EH22" i="2" s="1"/>
  <c r="DP14" i="2"/>
  <c r="DQ14" i="2" s="1"/>
  <c r="DR14" i="2" s="1"/>
  <c r="DS14" i="2" s="1"/>
  <c r="DT14" i="2" s="1"/>
  <c r="DU14" i="2" s="1"/>
  <c r="DV14" i="2" s="1"/>
  <c r="DW14" i="2" s="1"/>
  <c r="DX14" i="2" s="1"/>
  <c r="DY14" i="2" s="1"/>
  <c r="DZ14" i="2" s="1"/>
  <c r="EA14" i="2" s="1"/>
  <c r="EB14" i="2" s="1"/>
  <c r="EC14" i="2" s="1"/>
  <c r="ED14" i="2" s="1"/>
  <c r="EE1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DAD</author>
  </authors>
  <commentList>
    <comment ref="K10" authorId="0" shapeId="0" xr:uid="{00000000-0006-0000-0000-000002000000}">
      <text>
        <r>
          <rPr>
            <sz val="8"/>
            <color indexed="81"/>
            <rFont val="Tahoma"/>
            <family val="2"/>
          </rPr>
          <t xml:space="preserve">Not Quite correct because these are continuous formulas
</t>
        </r>
      </text>
    </comment>
    <comment ref="K14" authorId="0" shapeId="0" xr:uid="{00000000-0006-0000-0000-000003000000}">
      <text>
        <r>
          <rPr>
            <sz val="8"/>
            <color indexed="81"/>
            <rFont val="Tahoma"/>
            <family val="2"/>
          </rPr>
          <t xml:space="preserve">Not Quite correct because these are continuous formulas
</t>
        </r>
      </text>
    </comment>
    <comment ref="K18" authorId="0" shapeId="0" xr:uid="{00000000-0006-0000-0000-000004000000}">
      <text>
        <r>
          <rPr>
            <sz val="8"/>
            <color indexed="81"/>
            <rFont val="Tahoma"/>
            <family val="2"/>
          </rPr>
          <t xml:space="preserve">Not Quite correct because these are continuous formulas
</t>
        </r>
      </text>
    </comment>
    <comment ref="K22" authorId="0" shapeId="0" xr:uid="{00000000-0006-0000-0000-000005000000}">
      <text>
        <r>
          <rPr>
            <sz val="8"/>
            <color indexed="81"/>
            <rFont val="Tahoma"/>
            <family val="2"/>
          </rPr>
          <t xml:space="preserve">Not Quite correct because these are continuous formulas
</t>
        </r>
      </text>
    </comment>
  </commentList>
</comments>
</file>

<file path=xl/sharedStrings.xml><?xml version="1.0" encoding="utf-8"?>
<sst xmlns="http://schemas.openxmlformats.org/spreadsheetml/2006/main" count="254" uniqueCount="195">
  <si>
    <t>p</t>
  </si>
  <si>
    <t>q</t>
  </si>
  <si>
    <t>m</t>
  </si>
  <si>
    <t>T</t>
  </si>
  <si>
    <t>Y(T)</t>
  </si>
  <si>
    <t>S(T)</t>
  </si>
  <si>
    <t>T*</t>
  </si>
  <si>
    <t>S(T*)</t>
  </si>
  <si>
    <t>pm</t>
  </si>
  <si>
    <t>Y(T*)</t>
  </si>
  <si>
    <t>p+q</t>
  </si>
  <si>
    <t>E(T)</t>
  </si>
  <si>
    <t>COVID-19 Thailand</t>
  </si>
  <si>
    <t>A(T)</t>
  </si>
  <si>
    <t>C(T)</t>
  </si>
  <si>
    <t xml:space="preserve"> What'sBest!ฎ 16.0.2.5 (Sep 12, 2019) - Lib.:12.0.3977.166 - 64-bit - Status Report -</t>
  </si>
  <si>
    <t xml:space="preserve"> - pricha@m-focus.co.th -</t>
  </si>
  <si>
    <t xml:space="preserve"> MODEL INFORMATION:</t>
  </si>
  <si>
    <t xml:space="preserve">   CLASSIFICATION DATA            Current   Capacity Limits</t>
  </si>
  <si>
    <t xml:space="preserve">   --------------------------------------------------------</t>
  </si>
  <si>
    <t xml:space="preserve">       Adjustables                      2         Unlimited</t>
  </si>
  <si>
    <t xml:space="preserve">         Continuous                     2</t>
  </si>
  <si>
    <t xml:space="preserve">         Free                           0</t>
  </si>
  <si>
    <t xml:space="preserve">         Integers/Binaries            0/0         Unlimited</t>
  </si>
  <si>
    <t xml:space="preserve">     Strings                            0</t>
  </si>
  <si>
    <t xml:space="preserve">     Constraints                        0         Unlimited</t>
  </si>
  <si>
    <t xml:space="preserve"> MODEL TYPE:</t>
  </si>
  <si>
    <t>Nonlinear (Nonlinear Program)</t>
  </si>
  <si>
    <t xml:space="preserve"> SOLUTION STATUS:        </t>
  </si>
  <si>
    <t>LOCALLY OPTIMAL (see messages below)</t>
  </si>
  <si>
    <t xml:space="preserve"> OPTIMALITY CONDITION:   </t>
  </si>
  <si>
    <t>SATISFIED</t>
  </si>
  <si>
    <t xml:space="preserve"> OBJECTIVE VALUE:        </t>
  </si>
  <si>
    <t xml:space="preserve"> BEST OBJECTIVE BOUND:   </t>
  </si>
  <si>
    <t>. . .</t>
  </si>
  <si>
    <t xml:space="preserve"> OPTIMALITY TOLERANCES:  </t>
  </si>
  <si>
    <t xml:space="preserve"> INFEASIBILITY:          </t>
  </si>
  <si>
    <t xml:space="preserve"> DIRECTION:              </t>
  </si>
  <si>
    <t>Minimize</t>
  </si>
  <si>
    <t xml:space="preserve"> SOLVER TYPE:            </t>
  </si>
  <si>
    <t>Multistart   -   Best Run Index: 0</t>
  </si>
  <si>
    <t xml:space="preserve"> ITERATIONS:             </t>
  </si>
  <si>
    <t xml:space="preserve"> STEPS:                  </t>
  </si>
  <si>
    <t xml:space="preserve"> ACTIVE:                 </t>
  </si>
  <si>
    <t xml:space="preserve"> SOLUTION TIME:          </t>
  </si>
  <si>
    <t>0 Hours  0 Minutes  0 Seconds</t>
  </si>
  <si>
    <t xml:space="preserve"> Extracting Data          </t>
  </si>
  <si>
    <t xml:space="preserve"> Storing Relevant Formulas          </t>
  </si>
  <si>
    <t xml:space="preserve"> Building the Model          </t>
  </si>
  <si>
    <t xml:space="preserve"> Solving          </t>
  </si>
  <si>
    <t xml:space="preserve"> ERROR / WARNING MESSAGES:</t>
  </si>
  <si>
    <t xml:space="preserve"> ***WARNING***</t>
  </si>
  <si>
    <t xml:space="preserve">   Unsupported Value in the Name List (Help Reference: NAME):</t>
  </si>
  <si>
    <t xml:space="preserve">   Define Name with a numeric value, or a single range. Multiple ranges, Formula,</t>
  </si>
  <si>
    <t xml:space="preserve">   or external links are not fully supported.</t>
  </si>
  <si>
    <t xml:space="preserve">   Name will be taken as a - 0 - number.</t>
  </si>
  <si>
    <t xml:space="preserve">   Name:   A</t>
  </si>
  <si>
    <t xml:space="preserve">   Name:   B</t>
  </si>
  <si>
    <t xml:space="preserve">   Name:   M</t>
  </si>
  <si>
    <t xml:space="preserve">   Name:   P</t>
  </si>
  <si>
    <t xml:space="preserve">   Name:   Q</t>
  </si>
  <si>
    <t xml:space="preserve">   No Constraint Cells (Help Reference: NOCONST):</t>
  </si>
  <si>
    <t xml:space="preserve">   The solver recognized no valid constraints. The model either contained</t>
  </si>
  <si>
    <t xml:space="preserve">   no constraint functions or only constraint functions that did not depend</t>
  </si>
  <si>
    <t xml:space="preserve">   on any adjustable cells. If the model was developed for an earlier</t>
  </si>
  <si>
    <t xml:space="preserve">   version of What'sBest, the constraints may need to be converted to the</t>
  </si>
  <si>
    <t xml:space="preserve">   current format for constraint functions.</t>
  </si>
  <si>
    <t xml:space="preserve">   Nonlinearities Present (Help Reference: NLINCELL):</t>
  </si>
  <si>
    <t xml:space="preserve">   The cells below contain nonlinear expressions. If these cells are used only for</t>
  </si>
  <si>
    <t xml:space="preserve">   reporting, then, for efficiency, they should be included in a WBOMIT range (refer</t>
  </si>
  <si>
    <t xml:space="preserve">   to documentation). In some cases, nonlinear cells may be linearized automatically</t>
  </si>
  <si>
    <t xml:space="preserve">   by the Linearization option that is set in the General Options dialog box. This</t>
  </si>
  <si>
    <t xml:space="preserve">   warning can be turned off with the Nonlinearity Present checkbox in the</t>
  </si>
  <si>
    <t xml:space="preserve">   General Options dialog box</t>
  </si>
  <si>
    <t xml:space="preserve">   (cell addresses listed at bottom of tab).</t>
  </si>
  <si>
    <t xml:space="preserve"> LISTING:</t>
  </si>
  <si>
    <t xml:space="preserve">   List of nonlinear expressions:</t>
  </si>
  <si>
    <t xml:space="preserve">   List of contributors to nonlinear cells:</t>
  </si>
  <si>
    <t xml:space="preserve"> End of Report</t>
  </si>
  <si>
    <t xml:space="preserve"> DATE GENERATED:</t>
  </si>
  <si>
    <t>Max # Infections</t>
  </si>
  <si>
    <t>Cum # infections</t>
  </si>
  <si>
    <t>Actual # infections</t>
  </si>
  <si>
    <t xml:space="preserve">   Name:   SOLVER_ADJ</t>
  </si>
  <si>
    <t xml:space="preserve">   Name:   SOLVER_LHS1</t>
  </si>
  <si>
    <t xml:space="preserve">   Name:   SOLVER_LHS2</t>
  </si>
  <si>
    <t xml:space="preserve">   Name:   SOLVER_LHS3</t>
  </si>
  <si>
    <t xml:space="preserve">   Name:   SOLVER_LHS4</t>
  </si>
  <si>
    <t xml:space="preserve">   Name:   SOLVER_LHS5</t>
  </si>
  <si>
    <t xml:space="preserve">   Name:   SOLVER_OPT</t>
  </si>
  <si>
    <t xml:space="preserve">   Name:   SOLVER_RHS2</t>
  </si>
  <si>
    <t>Error^2</t>
  </si>
  <si>
    <t>(Y-Ybar)^2</t>
  </si>
  <si>
    <t>Ybar</t>
  </si>
  <si>
    <t>SST</t>
  </si>
  <si>
    <t>R^2</t>
  </si>
  <si>
    <t>ความสามารถในการควบคุมจำนวนผู้ติดเชื้อสูงสุด</t>
  </si>
  <si>
    <t>จำนวนผู้ติด</t>
  </si>
  <si>
    <t>เชื้อสูงสุด</t>
  </si>
  <si>
    <t>วันที่ไม่มี</t>
  </si>
  <si>
    <t>วันT*</t>
  </si>
  <si>
    <t>Scenario</t>
  </si>
  <si>
    <t>สูงสุดวันที่</t>
  </si>
  <si>
    <t>ผู้ติดเชื้อ</t>
  </si>
  <si>
    <t>Pricha Pantumsinchai: M-Focus Co., Ltd. : Graphs computed using What'sBest! to minimize SSE</t>
  </si>
  <si>
    <t>%Fit</t>
  </si>
  <si>
    <t>COVID19-xxxxx.xlsx:  Bass Diffusion Model - Covid-19 Infection Scenarios - Thailand</t>
  </si>
  <si>
    <t>ผลการวิเคราะห์วันที่ 05Apr2020</t>
  </si>
  <si>
    <t>Decrease</t>
  </si>
  <si>
    <t>Average</t>
  </si>
  <si>
    <t xml:space="preserve">   Total Cells                       1930</t>
  </si>
  <si>
    <t xml:space="preserve">     Numerics                        1930</t>
  </si>
  <si>
    <t xml:space="preserve">       Constants                     1854</t>
  </si>
  <si>
    <t xml:space="preserve">       Formulas                        74</t>
  </si>
  <si>
    <t xml:space="preserve">   Nonlinears                          39         Unlimited</t>
  </si>
  <si>
    <t xml:space="preserve">   Coefficients                       256</t>
  </si>
  <si>
    <t xml:space="preserve">   Minimum coefficient value:        1  on Thailand-Apr05!F9</t>
  </si>
  <si>
    <t xml:space="preserve">   Minimum coefficient in formula:   Thailand-Apr05!F9</t>
  </si>
  <si>
    <t xml:space="preserve">   Maximum coefficient value:        1  on Thailand-Apr05!F9</t>
  </si>
  <si>
    <t xml:space="preserve">   Maximum coefficient in formula:   Thailand-Apr05!F9</t>
  </si>
  <si>
    <t xml:space="preserve">   Thailand-Apr05!M9</t>
  </si>
  <si>
    <t xml:space="preserve">   Thailand-Apr05!N9</t>
  </si>
  <si>
    <t xml:space="preserve">   Thailand-Apr05!O9</t>
  </si>
  <si>
    <t xml:space="preserve">   Thailand-Apr05!P9</t>
  </si>
  <si>
    <t xml:space="preserve">   Thailand-Apr05!Q9</t>
  </si>
  <si>
    <t xml:space="preserve">   Thailand-Apr05!R9</t>
  </si>
  <si>
    <t xml:space="preserve">   Thailand-Apr05!S9</t>
  </si>
  <si>
    <t xml:space="preserve">   Thailand-Apr05!T9</t>
  </si>
  <si>
    <t xml:space="preserve">   Thailand-Apr05!U9</t>
  </si>
  <si>
    <t xml:space="preserve">   Thailand-Apr05!V9</t>
  </si>
  <si>
    <t xml:space="preserve">   Thailand-Apr05!W9</t>
  </si>
  <si>
    <t xml:space="preserve">   Thailand-Apr05!X9</t>
  </si>
  <si>
    <t xml:space="preserve">   Thailand-Apr05!Y9</t>
  </si>
  <si>
    <t xml:space="preserve">   Thailand-Apr05!Z9</t>
  </si>
  <si>
    <t xml:space="preserve">   Thailand-Apr05!AA9</t>
  </si>
  <si>
    <t xml:space="preserve">   Thailand-Apr05!AB9</t>
  </si>
  <si>
    <t xml:space="preserve">   Thailand-Apr05!AC9</t>
  </si>
  <si>
    <t xml:space="preserve">   Thailand-Apr05!AD9</t>
  </si>
  <si>
    <t xml:space="preserve">   Thailand-Apr05!AE9</t>
  </si>
  <si>
    <t xml:space="preserve">   Thailand-Apr05!AF9</t>
  </si>
  <si>
    <t xml:space="preserve">   Thailand-Apr05!AG9</t>
  </si>
  <si>
    <t xml:space="preserve">   Thailand-Apr05!AH9</t>
  </si>
  <si>
    <t xml:space="preserve">   Thailand-Apr05!AI9</t>
  </si>
  <si>
    <t xml:space="preserve">   Thailand-Apr05!AJ9</t>
  </si>
  <si>
    <t xml:space="preserve">   Thailand-Apr05!AK9</t>
  </si>
  <si>
    <t xml:space="preserve">   Thailand-Apr05!AL9</t>
  </si>
  <si>
    <t xml:space="preserve">   Thailand-Apr05!AM9</t>
  </si>
  <si>
    <t xml:space="preserve">   Thailand-Apr05!AN9</t>
  </si>
  <si>
    <t xml:space="preserve">   Thailand-Apr05!AO9</t>
  </si>
  <si>
    <t xml:space="preserve">   Thailand-Apr05!AP9</t>
  </si>
  <si>
    <t xml:space="preserve">   Thailand-Apr05!AQ9</t>
  </si>
  <si>
    <t xml:space="preserve">   Thailand-Apr05!AR9</t>
  </si>
  <si>
    <t xml:space="preserve">   Thailand-Apr05!AS9</t>
  </si>
  <si>
    <t xml:space="preserve">   Thailand-Apr05!AT9</t>
  </si>
  <si>
    <t xml:space="preserve">   Thailand-Apr05!AU9</t>
  </si>
  <si>
    <t xml:space="preserve">   Thailand-Apr05!AV9</t>
  </si>
  <si>
    <t xml:space="preserve">   Thailand-Apr05!M11</t>
  </si>
  <si>
    <t xml:space="preserve">   Thailand-Apr05!N11</t>
  </si>
  <si>
    <t xml:space="preserve">   Thailand-Apr05!O11</t>
  </si>
  <si>
    <t xml:space="preserve">   Thailand-Apr05!P11</t>
  </si>
  <si>
    <t xml:space="preserve">   Thailand-Apr05!Q11</t>
  </si>
  <si>
    <t xml:space="preserve">   Thailand-Apr05!R11</t>
  </si>
  <si>
    <t xml:space="preserve">   Thailand-Apr05!S11</t>
  </si>
  <si>
    <t xml:space="preserve">   Thailand-Apr05!T11</t>
  </si>
  <si>
    <t xml:space="preserve">   Thailand-Apr05!U11</t>
  </si>
  <si>
    <t xml:space="preserve">   Thailand-Apr05!V11</t>
  </si>
  <si>
    <t xml:space="preserve">   Thailand-Apr05!W11</t>
  </si>
  <si>
    <t xml:space="preserve">   Thailand-Apr05!X11</t>
  </si>
  <si>
    <t xml:space="preserve">   Thailand-Apr05!Y11</t>
  </si>
  <si>
    <t xml:space="preserve">   Thailand-Apr05!Z11</t>
  </si>
  <si>
    <t xml:space="preserve">   Thailand-Apr05!AA11</t>
  </si>
  <si>
    <t xml:space="preserve">   Thailand-Apr05!AB11</t>
  </si>
  <si>
    <t xml:space="preserve">   Thailand-Apr05!AC11</t>
  </si>
  <si>
    <t xml:space="preserve">   Thailand-Apr05!AD11</t>
  </si>
  <si>
    <t xml:space="preserve">   Thailand-Apr05!AE11</t>
  </si>
  <si>
    <t xml:space="preserve">   Thailand-Apr05!AF11</t>
  </si>
  <si>
    <t xml:space="preserve">   Thailand-Apr05!AG11</t>
  </si>
  <si>
    <t xml:space="preserve">   Thailand-Apr05!AH11</t>
  </si>
  <si>
    <t xml:space="preserve">   Thailand-Apr05!AI11</t>
  </si>
  <si>
    <t xml:space="preserve">   Thailand-Apr05!AJ11</t>
  </si>
  <si>
    <t xml:space="preserve">   Thailand-Apr05!AK11</t>
  </si>
  <si>
    <t xml:space="preserve">   Thailand-Apr05!AL11</t>
  </si>
  <si>
    <t xml:space="preserve">   Thailand-Apr05!AM11</t>
  </si>
  <si>
    <t xml:space="preserve">   Thailand-Apr05!AN11</t>
  </si>
  <si>
    <t xml:space="preserve">   Thailand-Apr05!AO11</t>
  </si>
  <si>
    <t xml:space="preserve">   Thailand-Apr05!AP11</t>
  </si>
  <si>
    <t xml:space="preserve">   Thailand-Apr05!AQ11</t>
  </si>
  <si>
    <t xml:space="preserve">   Thailand-Apr05!AR11</t>
  </si>
  <si>
    <t xml:space="preserve">   Thailand-Apr05!AS11</t>
  </si>
  <si>
    <t xml:space="preserve">   Thailand-Apr05!AT11</t>
  </si>
  <si>
    <t xml:space="preserve">   Thailand-Apr05!AU11</t>
  </si>
  <si>
    <t xml:space="preserve">   Thailand-Apr05!AV11</t>
  </si>
  <si>
    <t xml:space="preserve">   Thailand-Apr05!B9</t>
  </si>
  <si>
    <t xml:space="preserve">   Thailand-Apr05!C9</t>
  </si>
  <si>
    <t xml:space="preserve">   Thailand-Apr05!F9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</si>
</sst>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0"/>
    <numFmt numFmtId="165" formatCode="0.000"/>
    <numFmt numFmtId="166" formatCode="0.0"/>
    <numFmt numFmtId="167" formatCode="#,##0.0##############"/>
    <numFmt numFmtId="168" formatCode="mmm\ dd\,\ yyyy"/>
    <numFmt numFmtId="169" formatCode="hh:mm\ AM/PM"/>
  </numFmts>
  <fonts count="16" x14ac:knownFonts="1">
    <font>
      <sz val="12"/>
      <name val="Tahoma"/>
      <charset val="222"/>
    </font>
    <font>
      <sz val="8"/>
      <name val="Tahoma"/>
      <family val="2"/>
    </font>
    <font>
      <sz val="10"/>
      <name val="Tahoma"/>
      <family val="2"/>
    </font>
    <font>
      <sz val="8"/>
      <color indexed="81"/>
      <name val="Tahoma"/>
      <family val="2"/>
    </font>
    <font>
      <sz val="10"/>
      <color rgb="FF0070C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sz val="12"/>
      <name val="Tahoma"/>
      <family val="2"/>
    </font>
    <font>
      <sz val="10"/>
      <color indexed="12"/>
      <name val="Tahoma"/>
      <family val="2"/>
    </font>
    <font>
      <sz val="9"/>
      <name val="Courier"/>
    </font>
    <font>
      <sz val="9"/>
      <color indexed="10"/>
      <name val="Courier"/>
    </font>
    <font>
      <sz val="10"/>
      <color theme="0"/>
      <name val="Tahoma"/>
      <family val="2"/>
    </font>
    <font>
      <sz val="11"/>
      <color theme="0"/>
      <name val="Tahoma"/>
      <family val="2"/>
    </font>
    <font>
      <b/>
      <sz val="10"/>
      <color rgb="FFFF0000"/>
      <name val="Tahoma"/>
      <family val="2"/>
    </font>
    <font>
      <sz val="12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8" fillId="0" borderId="0" applyNumberFormat="0" applyFont="0" applyFill="0" applyBorder="0" applyAlignment="0">
      <protection locked="0"/>
    </xf>
    <xf numFmtId="0" fontId="8" fillId="4" borderId="0" applyNumberFormat="0" applyBorder="0" applyAlignment="0">
      <protection locked="0"/>
    </xf>
    <xf numFmtId="9" fontId="15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applyNumberFormat="1" applyFont="1"/>
    <xf numFmtId="2" fontId="2" fillId="0" borderId="0" xfId="0" applyNumberFormat="1" applyFont="1"/>
    <xf numFmtId="166" fontId="2" fillId="0" borderId="0" xfId="0" quotePrefix="1" applyNumberFormat="1" applyFont="1" applyAlignment="1">
      <alignment horizontal="right"/>
    </xf>
    <xf numFmtId="166" fontId="2" fillId="0" borderId="0" xfId="0" applyNumberFormat="1" applyFont="1"/>
    <xf numFmtId="1" fontId="2" fillId="0" borderId="0" xfId="0" applyNumberFormat="1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/>
    <xf numFmtId="0" fontId="2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/>
    <xf numFmtId="0" fontId="6" fillId="2" borderId="1" xfId="0" applyFont="1" applyFill="1" applyBorder="1" applyAlignment="1">
      <alignment horizontal="center" wrapText="1"/>
    </xf>
    <xf numFmtId="0" fontId="7" fillId="0" borderId="0" xfId="0" applyFont="1"/>
    <xf numFmtId="0" fontId="2" fillId="2" borderId="1" xfId="0" applyFont="1" applyFill="1" applyBorder="1" applyAlignment="1">
      <alignment horizontal="left" indent="1"/>
    </xf>
    <xf numFmtId="0" fontId="10" fillId="0" borderId="0" xfId="0" applyFont="1"/>
    <xf numFmtId="168" fontId="10" fillId="0" borderId="0" xfId="0" applyNumberFormat="1" applyFont="1" applyAlignment="1">
      <alignment horizontal="left"/>
    </xf>
    <xf numFmtId="169" fontId="10" fillId="0" borderId="0" xfId="0" applyNumberFormat="1" applyFont="1" applyAlignment="1">
      <alignment horizontal="left"/>
    </xf>
    <xf numFmtId="0" fontId="11" fillId="0" borderId="0" xfId="0" applyFont="1"/>
    <xf numFmtId="0" fontId="10" fillId="0" borderId="0" xfId="0" applyFont="1" applyAlignment="1">
      <alignment horizontal="left"/>
    </xf>
    <xf numFmtId="167" fontId="10" fillId="0" borderId="0" xfId="0" applyNumberFormat="1" applyFont="1" applyAlignment="1">
      <alignment horizontal="left"/>
    </xf>
    <xf numFmtId="16" fontId="2" fillId="0" borderId="0" xfId="0" applyNumberFormat="1" applyFont="1"/>
    <xf numFmtId="1" fontId="8" fillId="4" borderId="0" xfId="2" applyNumberFormat="1" applyAlignment="1">
      <alignment horizontal="center"/>
      <protection locked="0"/>
    </xf>
    <xf numFmtId="0" fontId="2" fillId="0" borderId="0" xfId="0" applyFont="1" applyAlignment="1">
      <alignment horizontal="left"/>
    </xf>
    <xf numFmtId="1" fontId="5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/>
    <xf numFmtId="0" fontId="12" fillId="5" borderId="1" xfId="0" applyFont="1" applyFill="1" applyBorder="1"/>
    <xf numFmtId="0" fontId="12" fillId="6" borderId="1" xfId="0" applyFont="1" applyFill="1" applyBorder="1"/>
    <xf numFmtId="0" fontId="12" fillId="7" borderId="1" xfId="0" applyFont="1" applyFill="1" applyBorder="1"/>
    <xf numFmtId="0" fontId="13" fillId="8" borderId="1" xfId="0" applyFont="1" applyFill="1" applyBorder="1"/>
    <xf numFmtId="0" fontId="6" fillId="0" borderId="0" xfId="0" applyFont="1"/>
    <xf numFmtId="0" fontId="2" fillId="3" borderId="0" xfId="0" applyFont="1" applyFill="1"/>
    <xf numFmtId="16" fontId="2" fillId="3" borderId="0" xfId="0" applyNumberFormat="1" applyFont="1" applyFill="1"/>
    <xf numFmtId="0" fontId="2" fillId="3" borderId="1" xfId="0" applyFont="1" applyFill="1" applyBorder="1"/>
    <xf numFmtId="166" fontId="2" fillId="3" borderId="0" xfId="0" applyNumberFormat="1" applyFont="1" applyFill="1"/>
    <xf numFmtId="166" fontId="2" fillId="3" borderId="0" xfId="0" quotePrefix="1" applyNumberFormat="1" applyFont="1" applyFill="1" applyAlignment="1">
      <alignment horizontal="right"/>
    </xf>
    <xf numFmtId="1" fontId="2" fillId="3" borderId="0" xfId="0" applyNumberFormat="1" applyFont="1" applyFill="1"/>
    <xf numFmtId="0" fontId="14" fillId="2" borderId="1" xfId="0" applyFont="1" applyFill="1" applyBorder="1"/>
    <xf numFmtId="166" fontId="14" fillId="0" borderId="0" xfId="0" applyNumberFormat="1" applyFont="1"/>
    <xf numFmtId="166" fontId="14" fillId="3" borderId="0" xfId="0" applyNumberFormat="1" applyFont="1" applyFill="1"/>
    <xf numFmtId="164" fontId="9" fillId="0" borderId="0" xfId="1" applyNumberFormat="1" applyFont="1" applyFill="1" applyAlignment="1" applyProtection="1">
      <protection locked="0"/>
    </xf>
    <xf numFmtId="0" fontId="2" fillId="2" borderId="1" xfId="0" applyFont="1" applyFill="1" applyBorder="1" applyAlignment="1">
      <alignment horizontal="right"/>
    </xf>
    <xf numFmtId="1" fontId="2" fillId="0" borderId="1" xfId="0" applyNumberFormat="1" applyFont="1" applyBorder="1"/>
    <xf numFmtId="0" fontId="4" fillId="0" borderId="0" xfId="0" applyFont="1" applyAlignment="1">
      <alignment horizontal="left" indent="1"/>
    </xf>
    <xf numFmtId="0" fontId="2" fillId="9" borderId="1" xfId="0" applyFont="1" applyFill="1" applyBorder="1" applyAlignment="1">
      <alignment horizontal="center"/>
    </xf>
    <xf numFmtId="10" fontId="2" fillId="9" borderId="1" xfId="3" applyNumberFormat="1" applyFont="1" applyFill="1" applyBorder="1" applyAlignment="1">
      <alignment horizontal="center"/>
    </xf>
    <xf numFmtId="0" fontId="2" fillId="10" borderId="0" xfId="0" applyFont="1" applyFill="1"/>
    <xf numFmtId="0" fontId="2" fillId="10" borderId="2" xfId="0" applyFont="1" applyFill="1" applyBorder="1" applyAlignment="1">
      <alignment horizontal="right"/>
    </xf>
    <xf numFmtId="0" fontId="2" fillId="10" borderId="3" xfId="0" applyFont="1" applyFill="1" applyBorder="1"/>
    <xf numFmtId="0" fontId="2" fillId="10" borderId="4" xfId="0" applyFont="1" applyFill="1" applyBorder="1"/>
    <xf numFmtId="0" fontId="2" fillId="10" borderId="0" xfId="0" applyFont="1" applyFill="1" applyAlignment="1">
      <alignment horizontal="right"/>
    </xf>
    <xf numFmtId="0" fontId="2" fillId="10" borderId="8" xfId="0" applyFont="1" applyFill="1" applyBorder="1" applyAlignment="1">
      <alignment horizontal="right"/>
    </xf>
    <xf numFmtId="0" fontId="2" fillId="10" borderId="9" xfId="0" applyFont="1" applyFill="1" applyBorder="1" applyAlignment="1">
      <alignment horizontal="right"/>
    </xf>
    <xf numFmtId="2" fontId="2" fillId="10" borderId="0" xfId="0" applyNumberFormat="1" applyFont="1" applyFill="1"/>
    <xf numFmtId="0" fontId="2" fillId="10" borderId="8" xfId="0" applyFont="1" applyFill="1" applyBorder="1"/>
    <xf numFmtId="16" fontId="2" fillId="10" borderId="0" xfId="0" applyNumberFormat="1" applyFont="1" applyFill="1"/>
    <xf numFmtId="10" fontId="2" fillId="10" borderId="9" xfId="0" applyNumberFormat="1" applyFont="1" applyFill="1" applyBorder="1"/>
    <xf numFmtId="0" fontId="2" fillId="10" borderId="5" xfId="0" applyFont="1" applyFill="1" applyBorder="1"/>
    <xf numFmtId="16" fontId="2" fillId="10" borderId="6" xfId="0" applyNumberFormat="1" applyFont="1" applyFill="1" applyBorder="1"/>
    <xf numFmtId="10" fontId="2" fillId="10" borderId="7" xfId="0" applyNumberFormat="1" applyFont="1" applyFill="1" applyBorder="1"/>
    <xf numFmtId="166" fontId="2" fillId="11" borderId="0" xfId="0" quotePrefix="1" applyNumberFormat="1" applyFont="1" applyFill="1" applyAlignment="1">
      <alignment horizontal="right"/>
    </xf>
    <xf numFmtId="0" fontId="14" fillId="12" borderId="1" xfId="0" applyFont="1" applyFill="1" applyBorder="1"/>
    <xf numFmtId="166" fontId="14" fillId="12" borderId="1" xfId="0" applyNumberFormat="1" applyFont="1" applyFill="1" applyBorder="1"/>
    <xf numFmtId="166" fontId="2" fillId="0" borderId="1" xfId="0" applyNumberFormat="1" applyFont="1" applyBorder="1"/>
    <xf numFmtId="0" fontId="2" fillId="10" borderId="2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0" fontId="2" fillId="10" borderId="6" xfId="0" applyFont="1" applyFill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2" fillId="9" borderId="8" xfId="0" applyFont="1" applyFill="1" applyBorder="1"/>
    <xf numFmtId="16" fontId="2" fillId="9" borderId="0" xfId="0" applyNumberFormat="1" applyFont="1" applyFill="1"/>
    <xf numFmtId="10" fontId="2" fillId="9" borderId="9" xfId="0" applyNumberFormat="1" applyFont="1" applyFill="1" applyBorder="1"/>
  </cellXfs>
  <cellStyles count="4">
    <cellStyle name="Adjustable" xfId="1" xr:uid="{8E6887B2-5CA9-43E3-85C7-A0BA00C884F7}"/>
    <cellStyle name="Best" xfId="2" xr:uid="{7B0FC7A0-1B6F-47A2-8C95-746E21E88144}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36393371929348E-2"/>
          <c:y val="0.17277359065181067"/>
          <c:w val="0.85089082047719067"/>
          <c:h val="0.636367211059093"/>
        </c:manualLayout>
      </c:layout>
      <c:lineChart>
        <c:grouping val="standard"/>
        <c:varyColors val="0"/>
        <c:ser>
          <c:idx val="0"/>
          <c:order val="0"/>
          <c:tx>
            <c:strRef>
              <c:f>'Thailand-Apr05'!$A$9</c:f>
              <c:strCache>
                <c:ptCount val="1"/>
                <c:pt idx="0">
                  <c:v>Scenario-2000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chemeClr val="bg1"/>
              </a:solidFill>
              <a:ln w="15875"/>
            </c:spPr>
          </c:marker>
          <c:cat>
            <c:numRef>
              <c:f>'Thailand-Apr05'!$M$3:$CM$3</c:f>
              <c:numCache>
                <c:formatCode>d\-mmm</c:formatCode>
                <c:ptCount val="79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</c:numCache>
            </c:numRef>
          </c:cat>
          <c:val>
            <c:numRef>
              <c:f>'Thailand-Apr05'!$M$9:$CM$9</c:f>
              <c:numCache>
                <c:formatCode>0.0</c:formatCode>
                <c:ptCount val="79"/>
                <c:pt idx="0">
                  <c:v>0.62217526337871787</c:v>
                </c:pt>
                <c:pt idx="1">
                  <c:v>0.79718022951919532</c:v>
                </c:pt>
                <c:pt idx="2">
                  <c:v>1.0212072450532275</c:v>
                </c:pt>
                <c:pt idx="3">
                  <c:v>1.3078579051352683</c:v>
                </c:pt>
                <c:pt idx="4">
                  <c:v>1.6744241300107026</c:v>
                </c:pt>
                <c:pt idx="5">
                  <c:v>2.1428358075485243</c:v>
                </c:pt>
                <c:pt idx="6">
                  <c:v>2.7408171323870363</c:v>
                </c:pt>
                <c:pt idx="7">
                  <c:v>3.5032744981206458</c:v>
                </c:pt>
                <c:pt idx="8">
                  <c:v>4.4739239518450988</c:v>
                </c:pt>
                <c:pt idx="9">
                  <c:v>5.7071354856943248</c:v>
                </c:pt>
                <c:pt idx="10">
                  <c:v>7.2699148751895768</c:v>
                </c:pt>
                <c:pt idx="11">
                  <c:v>9.2438471548980647</c:v>
                </c:pt>
                <c:pt idx="12">
                  <c:v>11.726670338490962</c:v>
                </c:pt>
                <c:pt idx="13">
                  <c:v>14.832911891152241</c:v>
                </c:pt>
                <c:pt idx="14">
                  <c:v>18.692685254859352</c:v>
                </c:pt>
                <c:pt idx="15">
                  <c:v>23.447309378960846</c:v>
                </c:pt>
                <c:pt idx="16">
                  <c:v>29.239929509534932</c:v>
                </c:pt>
                <c:pt idx="17">
                  <c:v>36.198930924332288</c:v>
                </c:pt>
                <c:pt idx="18">
                  <c:v>44.41196459277738</c:v>
                </c:pt>
                <c:pt idx="19">
                  <c:v>53.889380706803017</c:v>
                </c:pt>
                <c:pt idx="20">
                  <c:v>64.518500457703468</c:v>
                </c:pt>
                <c:pt idx="21">
                  <c:v>76.015024412526088</c:v>
                </c:pt>
                <c:pt idx="22">
                  <c:v>87.88470686657439</c:v>
                </c:pt>
                <c:pt idx="23">
                  <c:v>99.415066367792718</c:v>
                </c:pt>
                <c:pt idx="24">
                  <c:v>109.71870294805402</c:v>
                </c:pt>
                <c:pt idx="25">
                  <c:v>117.84092447482371</c:v>
                </c:pt>
                <c:pt idx="26">
                  <c:v>122.92224994132089</c:v>
                </c:pt>
                <c:pt idx="27">
                  <c:v>124.37728549453018</c:v>
                </c:pt>
                <c:pt idx="28">
                  <c:v>122.03166302977009</c:v>
                </c:pt>
                <c:pt idx="29">
                  <c:v>116.16499721362658</c:v>
                </c:pt>
                <c:pt idx="30">
                  <c:v>107.44247035996951</c:v>
                </c:pt>
                <c:pt idx="31">
                  <c:v>96.762515539681502</c:v>
                </c:pt>
                <c:pt idx="32">
                  <c:v>85.076955119953013</c:v>
                </c:pt>
                <c:pt idx="33">
                  <c:v>73.239078282012713</c:v>
                </c:pt>
                <c:pt idx="34">
                  <c:v>61.911401704796681</c:v>
                </c:pt>
                <c:pt idx="35">
                  <c:v>51.536261011752508</c:v>
                </c:pt>
                <c:pt idx="36">
                  <c:v>42.35322216185579</c:v>
                </c:pt>
                <c:pt idx="37">
                  <c:v>34.441411538834991</c:v>
                </c:pt>
                <c:pt idx="38">
                  <c:v>27.768340547395884</c:v>
                </c:pt>
                <c:pt idx="39">
                  <c:v>22.233814825120209</c:v>
                </c:pt>
                <c:pt idx="40">
                  <c:v>17.703991794833044</c:v>
                </c:pt>
                <c:pt idx="41">
                  <c:v>14.034966874567663</c:v>
                </c:pt>
                <c:pt idx="42">
                  <c:v>11.08744562673831</c:v>
                </c:pt>
                <c:pt idx="43">
                  <c:v>8.7347513933370369</c:v>
                </c:pt>
                <c:pt idx="44">
                  <c:v>6.8663075093226746</c:v>
                </c:pt>
                <c:pt idx="45">
                  <c:v>5.3883022721383975</c:v>
                </c:pt>
                <c:pt idx="46">
                  <c:v>4.2227633922489565</c:v>
                </c:pt>
                <c:pt idx="47">
                  <c:v>3.3058558437334105</c:v>
                </c:pt>
                <c:pt idx="48">
                  <c:v>2.5859063308271586</c:v>
                </c:pt>
                <c:pt idx="49">
                  <c:v>2.02144251767904</c:v>
                </c:pt>
                <c:pt idx="50">
                  <c:v>1.5793955243604061</c:v>
                </c:pt>
                <c:pt idx="51">
                  <c:v>1.2335285844543549</c:v>
                </c:pt>
                <c:pt idx="52">
                  <c:v>0.96310541912662662</c:v>
                </c:pt>
                <c:pt idx="53">
                  <c:v>0.7517856633231319</c:v>
                </c:pt>
                <c:pt idx="54">
                  <c:v>0.58672252461630003</c:v>
                </c:pt>
                <c:pt idx="55">
                  <c:v>0.45783383405586714</c:v>
                </c:pt>
                <c:pt idx="56">
                  <c:v>0.35721803585852391</c:v>
                </c:pt>
                <c:pt idx="57">
                  <c:v>0.27868920729701052</c:v>
                </c:pt>
                <c:pt idx="58">
                  <c:v>0.2174085965440849</c:v>
                </c:pt>
                <c:pt idx="59">
                  <c:v>0.16959369704308749</c:v>
                </c:pt>
                <c:pt idx="60">
                  <c:v>0.13228917826091266</c:v>
                </c:pt>
                <c:pt idx="61">
                  <c:v>0.10318690577773061</c:v>
                </c:pt>
                <c:pt idx="62">
                  <c:v>8.0484764006820586E-2</c:v>
                </c:pt>
                <c:pt idx="63">
                  <c:v>6.2776057252125442E-2</c:v>
                </c:pt>
                <c:pt idx="64">
                  <c:v>4.8962951733807929E-2</c:v>
                </c:pt>
                <c:pt idx="65">
                  <c:v>3.818878484277196E-2</c:v>
                </c:pt>
                <c:pt idx="66">
                  <c:v>2.9785160714799124E-2</c:v>
                </c:pt>
                <c:pt idx="67">
                  <c:v>2.3230621423170918E-2</c:v>
                </c:pt>
                <c:pt idx="68">
                  <c:v>1.8118372691869923E-2</c:v>
                </c:pt>
                <c:pt idx="69">
                  <c:v>1.4131087517167811E-2</c:v>
                </c:pt>
                <c:pt idx="70">
                  <c:v>1.1021239792495873E-2</c:v>
                </c:pt>
                <c:pt idx="71">
                  <c:v>8.5957568563640434E-3</c:v>
                </c:pt>
                <c:pt idx="72">
                  <c:v>6.704044081972292E-3</c:v>
                </c:pt>
                <c:pt idx="73">
                  <c:v>5.2286415956779714E-3</c:v>
                </c:pt>
                <c:pt idx="74">
                  <c:v>4.0779351869396248E-3</c:v>
                </c:pt>
                <c:pt idx="75">
                  <c:v>3.1804701389260013E-3</c:v>
                </c:pt>
                <c:pt idx="76">
                  <c:v>2.480515704816492E-3</c:v>
                </c:pt>
                <c:pt idx="77">
                  <c:v>1.9346052889969128E-3</c:v>
                </c:pt>
                <c:pt idx="78">
                  <c:v>1.5088377830692141E-3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5E-4489-9763-FD0DB5ECE7E7}"/>
            </c:ext>
          </c:extLst>
        </c:ser>
        <c:ser>
          <c:idx val="1"/>
          <c:order val="1"/>
          <c:tx>
            <c:strRef>
              <c:f>'Thailand-Apr05'!$A$13</c:f>
              <c:strCache>
                <c:ptCount val="1"/>
                <c:pt idx="0">
                  <c:v>Scenario-3000</c:v>
                </c:pt>
              </c:strCache>
            </c:strRef>
          </c:tx>
          <c:marker>
            <c:spPr>
              <a:solidFill>
                <a:schemeClr val="bg1"/>
              </a:solidFill>
            </c:spPr>
          </c:marker>
          <c:cat>
            <c:numRef>
              <c:f>'Thailand-Apr05'!$M$3:$CM$3</c:f>
              <c:numCache>
                <c:formatCode>d\-mmm</c:formatCode>
                <c:ptCount val="79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</c:numCache>
            </c:numRef>
          </c:cat>
          <c:val>
            <c:numRef>
              <c:f>'Thailand-Apr05'!$M$13:$CM$13</c:f>
              <c:numCache>
                <c:formatCode>0.0</c:formatCode>
                <c:ptCount val="79"/>
                <c:pt idx="0">
                  <c:v>3.6649706198893943</c:v>
                </c:pt>
                <c:pt idx="1">
                  <c:v>4.3562574043007869</c:v>
                </c:pt>
                <c:pt idx="2">
                  <c:v>5.1753058464130497</c:v>
                </c:pt>
                <c:pt idx="3">
                  <c:v>6.1446407617113552</c:v>
                </c:pt>
                <c:pt idx="4">
                  <c:v>7.2903083734241436</c:v>
                </c:pt>
                <c:pt idx="5">
                  <c:v>8.6422382973282161</c:v>
                </c:pt>
                <c:pt idx="6">
                  <c:v>10.234557953537982</c:v>
                </c:pt>
                <c:pt idx="7">
                  <c:v>12.105810573186638</c:v>
                </c:pt>
                <c:pt idx="8">
                  <c:v>14.299007765452759</c:v>
                </c:pt>
                <c:pt idx="9">
                  <c:v>16.861422374435517</c:v>
                </c:pt>
                <c:pt idx="10">
                  <c:v>19.843997395972323</c:v>
                </c:pt>
                <c:pt idx="11">
                  <c:v>23.300213668898696</c:v>
                </c:pt>
                <c:pt idx="12">
                  <c:v>27.284226743326933</c:v>
                </c:pt>
                <c:pt idx="13">
                  <c:v>31.84805897498077</c:v>
                </c:pt>
                <c:pt idx="14">
                  <c:v>37.037628374076334</c:v>
                </c:pt>
                <c:pt idx="15">
                  <c:v>42.887428588303251</c:v>
                </c:pt>
                <c:pt idx="16">
                  <c:v>49.413767733511413</c:v>
                </c:pt>
                <c:pt idx="17">
                  <c:v>56.60665376484247</c:v>
                </c:pt>
                <c:pt idx="18">
                  <c:v>64.420703202820093</c:v>
                </c:pt>
                <c:pt idx="19">
                  <c:v>72.765854603816948</c:v>
                </c:pt>
                <c:pt idx="20">
                  <c:v>81.499159892577751</c:v>
                </c:pt>
                <c:pt idx="21">
                  <c:v>90.419421985705995</c:v>
                </c:pt>
                <c:pt idx="22">
                  <c:v>99.266794066961822</c:v>
                </c:pt>
                <c:pt idx="23">
                  <c:v>107.72944468807155</c:v>
                </c:pt>
                <c:pt idx="24">
                  <c:v>115.45880784512413</c:v>
                </c:pt>
                <c:pt idx="25">
                  <c:v>122.09365524496162</c:v>
                </c:pt>
                <c:pt idx="26">
                  <c:v>127.29134032677351</c:v>
                </c:pt>
                <c:pt idx="27">
                  <c:v>130.7624582469239</c:v>
                </c:pt>
                <c:pt idx="28">
                  <c:v>132.3034899529554</c:v>
                </c:pt>
                <c:pt idx="29">
                  <c:v>131.8214533290828</c:v>
                </c:pt>
                <c:pt idx="30">
                  <c:v>129.34560691479214</c:v>
                </c:pt>
                <c:pt idx="31">
                  <c:v>125.02373794833582</c:v>
                </c:pt>
                <c:pt idx="32">
                  <c:v>119.10382520589225</c:v>
                </c:pt>
                <c:pt idx="33">
                  <c:v>111.90487560961115</c:v>
                </c:pt>
                <c:pt idx="34">
                  <c:v>103.78257791938388</c:v>
                </c:pt>
                <c:pt idx="35">
                  <c:v>95.095670650787071</c:v>
                </c:pt>
                <c:pt idx="36">
                  <c:v>86.177760868292552</c:v>
                </c:pt>
                <c:pt idx="37">
                  <c:v>77.317359874447476</c:v>
                </c:pt>
                <c:pt idx="38">
                  <c:v>68.746832179644315</c:v>
                </c:pt>
                <c:pt idx="39">
                  <c:v>60.639324660210612</c:v>
                </c:pt>
                <c:pt idx="40">
                  <c:v>53.11179615840598</c:v>
                </c:pt>
                <c:pt idx="41">
                  <c:v>46.231978902352019</c:v>
                </c:pt>
                <c:pt idx="42">
                  <c:v>40.02729021571546</c:v>
                </c:pt>
                <c:pt idx="43">
                  <c:v>34.494153607679991</c:v>
                </c:pt>
                <c:pt idx="44">
                  <c:v>29.606696581587794</c:v>
                </c:pt>
                <c:pt idx="45">
                  <c:v>25.324249439830815</c:v>
                </c:pt>
                <c:pt idx="46">
                  <c:v>21.597420063906146</c:v>
                </c:pt>
                <c:pt idx="47">
                  <c:v>18.372754824938429</c:v>
                </c:pt>
                <c:pt idx="48">
                  <c:v>15.596131389064203</c:v>
                </c:pt>
                <c:pt idx="49">
                  <c:v>13.215090637211469</c:v>
                </c:pt>
                <c:pt idx="50">
                  <c:v>11.180327470621636</c:v>
                </c:pt>
                <c:pt idx="51">
                  <c:v>9.4465445164717696</c:v>
                </c:pt>
                <c:pt idx="52">
                  <c:v>7.9728434520242075</c:v>
                </c:pt>
                <c:pt idx="53">
                  <c:v>6.7227953379723422</c:v>
                </c:pt>
                <c:pt idx="54">
                  <c:v>5.6642994466744563</c:v>
                </c:pt>
                <c:pt idx="55">
                  <c:v>4.7693122487040531</c:v>
                </c:pt>
                <c:pt idx="56">
                  <c:v>4.0135053896835773</c:v>
                </c:pt>
                <c:pt idx="57">
                  <c:v>3.3758935660332514</c:v>
                </c:pt>
                <c:pt idx="58">
                  <c:v>2.8384596253638668</c:v>
                </c:pt>
                <c:pt idx="59">
                  <c:v>2.385794230968763</c:v>
                </c:pt>
                <c:pt idx="60">
                  <c:v>2.0047602921942809</c:v>
                </c:pt>
                <c:pt idx="61">
                  <c:v>1.6841874049416738</c:v>
                </c:pt>
                <c:pt idx="62">
                  <c:v>1.4145982116102767</c:v>
                </c:pt>
                <c:pt idx="63">
                  <c:v>1.1879664333069759</c:v>
                </c:pt>
                <c:pt idx="64">
                  <c:v>0.99750500709520973</c:v>
                </c:pt>
                <c:pt idx="65">
                  <c:v>0.83748202092743795</c:v>
                </c:pt>
                <c:pt idx="66">
                  <c:v>0.70306179053847018</c:v>
                </c:pt>
                <c:pt idx="67">
                  <c:v>0.59016833065148533</c:v>
                </c:pt>
                <c:pt idx="68">
                  <c:v>0.49536854186065865</c:v>
                </c:pt>
                <c:pt idx="69">
                  <c:v>0.41577259839463093</c:v>
                </c:pt>
                <c:pt idx="70">
                  <c:v>0.34894923584221055</c:v>
                </c:pt>
                <c:pt idx="71">
                  <c:v>0.29285387225898357</c:v>
                </c:pt>
                <c:pt idx="72">
                  <c:v>0.245767731984841</c:v>
                </c:pt>
                <c:pt idx="73">
                  <c:v>0.20624636749360742</c:v>
                </c:pt>
                <c:pt idx="74">
                  <c:v>0.17307618419267876</c:v>
                </c:pt>
                <c:pt idx="75">
                  <c:v>0.1452377631559221</c:v>
                </c:pt>
                <c:pt idx="76">
                  <c:v>0.12187494632868141</c:v>
                </c:pt>
                <c:pt idx="77">
                  <c:v>0.10226879815556979</c:v>
                </c:pt>
                <c:pt idx="78">
                  <c:v>8.5815688005898325E-2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5E-4489-9763-FD0DB5ECE7E7}"/>
            </c:ext>
          </c:extLst>
        </c:ser>
        <c:ser>
          <c:idx val="2"/>
          <c:order val="2"/>
          <c:tx>
            <c:strRef>
              <c:f>'Thailand-Apr05'!$A$17</c:f>
              <c:strCache>
                <c:ptCount val="1"/>
                <c:pt idx="0">
                  <c:v>Scenario-4000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bg1"/>
              </a:solidFill>
              <a:ln w="15875"/>
            </c:spPr>
          </c:marker>
          <c:cat>
            <c:numRef>
              <c:f>'Thailand-Apr05'!$M$3:$CM$3</c:f>
              <c:numCache>
                <c:formatCode>d\-mmm</c:formatCode>
                <c:ptCount val="79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</c:numCache>
            </c:numRef>
          </c:cat>
          <c:val>
            <c:numRef>
              <c:f>'Thailand-Apr05'!$M$17:$CM$17</c:f>
              <c:numCache>
                <c:formatCode>0.0</c:formatCode>
                <c:ptCount val="79"/>
                <c:pt idx="0">
                  <c:v>8.498933587256241</c:v>
                </c:pt>
                <c:pt idx="1">
                  <c:v>9.6167692281902504</c:v>
                </c:pt>
                <c:pt idx="2">
                  <c:v>10.875019278347619</c:v>
                </c:pt>
                <c:pt idx="3">
                  <c:v>12.289449626206634</c:v>
                </c:pt>
                <c:pt idx="4">
                  <c:v>13.877063661689208</c:v>
                </c:pt>
                <c:pt idx="5">
                  <c:v>15.656039840372435</c:v>
                </c:pt>
                <c:pt idx="6">
                  <c:v>17.645608496319433</c:v>
                </c:pt>
                <c:pt idx="7">
                  <c:v>19.865850585990849</c:v>
                </c:pt>
                <c:pt idx="8">
                  <c:v>22.33739838169237</c:v>
                </c:pt>
                <c:pt idx="9">
                  <c:v>25.081015778781872</c:v>
                </c:pt>
                <c:pt idx="10">
                  <c:v>28.117034254415351</c:v>
                </c:pt>
                <c:pt idx="11">
                  <c:v>31.464620200872762</c:v>
                </c:pt>
                <c:pt idx="12">
                  <c:v>35.140851124335185</c:v>
                </c:pt>
                <c:pt idx="13">
                  <c:v>39.159583008884745</c:v>
                </c:pt>
                <c:pt idx="14">
                  <c:v>43.530100104986701</c:v>
                </c:pt>
                <c:pt idx="15">
                  <c:v>48.255552676444353</c:v>
                </c:pt>
                <c:pt idx="16">
                  <c:v>53.331208869896699</c:v>
                </c:pt>
                <c:pt idx="17">
                  <c:v>58.74257448701664</c:v>
                </c:pt>
                <c:pt idx="18">
                  <c:v>64.463468864962266</c:v>
                </c:pt>
                <c:pt idx="19">
                  <c:v>70.454184831814899</c:v>
                </c:pt>
                <c:pt idx="20">
                  <c:v>76.659902519221632</c:v>
                </c:pt>
                <c:pt idx="21">
                  <c:v>83.009565197230444</c:v>
                </c:pt>
                <c:pt idx="22">
                  <c:v>89.415452474933787</c:v>
                </c:pt>
                <c:pt idx="23">
                  <c:v>95.773692620262494</c:v>
                </c:pt>
                <c:pt idx="24">
                  <c:v>101.96593132741059</c:v>
                </c:pt>
                <c:pt idx="25">
                  <c:v>107.86231062500815</c:v>
                </c:pt>
                <c:pt idx="26">
                  <c:v>113.32580499518311</c:v>
                </c:pt>
                <c:pt idx="27">
                  <c:v>118.21781603800824</c:v>
                </c:pt>
                <c:pt idx="28">
                  <c:v>122.40475591901048</c:v>
                </c:pt>
                <c:pt idx="29">
                  <c:v>125.7651772251282</c:v>
                </c:pt>
                <c:pt idx="30">
                  <c:v>128.19686391305308</c:v>
                </c:pt>
                <c:pt idx="31">
                  <c:v>129.623217360079</c:v>
                </c:pt>
                <c:pt idx="32">
                  <c:v>129.99827900798806</c:v>
                </c:pt>
                <c:pt idx="33">
                  <c:v>129.30983778415489</c:v>
                </c:pt>
                <c:pt idx="34">
                  <c:v>127.5802673223117</c:v>
                </c:pt>
                <c:pt idx="35">
                  <c:v>124.86499566031452</c:v>
                </c:pt>
                <c:pt idx="36">
                  <c:v>121.2487847718689</c:v>
                </c:pt>
                <c:pt idx="37">
                  <c:v>116.84024105399639</c:v>
                </c:pt>
                <c:pt idx="38">
                  <c:v>111.76515030331639</c:v>
                </c:pt>
                <c:pt idx="39">
                  <c:v>106.15930808443106</c:v>
                </c:pt>
                <c:pt idx="40">
                  <c:v>100.1614958782925</c:v>
                </c:pt>
                <c:pt idx="41">
                  <c:v>93.907151168708623</c:v>
                </c:pt>
                <c:pt idx="42">
                  <c:v>87.523124446915105</c:v>
                </c:pt>
                <c:pt idx="43">
                  <c:v>81.123740946750971</c:v>
                </c:pt>
                <c:pt idx="44">
                  <c:v>74.80821926602016</c:v>
                </c:pt>
                <c:pt idx="45">
                  <c:v>68.65936388719139</c:v>
                </c:pt>
                <c:pt idx="46">
                  <c:v>62.743354681351832</c:v>
                </c:pt>
                <c:pt idx="47">
                  <c:v>57.110405087017803</c:v>
                </c:pt>
                <c:pt idx="48">
                  <c:v>51.796046337670845</c:v>
                </c:pt>
                <c:pt idx="49">
                  <c:v>46.822808715974681</c:v>
                </c:pt>
                <c:pt idx="50">
                  <c:v>42.202102232768567</c:v>
                </c:pt>
                <c:pt idx="51">
                  <c:v>37.936139235216331</c:v>
                </c:pt>
                <c:pt idx="52">
                  <c:v>34.019783123790205</c:v>
                </c:pt>
                <c:pt idx="53">
                  <c:v>30.442245793698167</c:v>
                </c:pt>
                <c:pt idx="54">
                  <c:v>27.18858891533818</c:v>
                </c:pt>
                <c:pt idx="55">
                  <c:v>24.241009694129314</c:v>
                </c:pt>
                <c:pt idx="56">
                  <c:v>21.579910412082757</c:v>
                </c:pt>
                <c:pt idx="57">
                  <c:v>19.184763639761407</c:v>
                </c:pt>
                <c:pt idx="58">
                  <c:v>17.034792619331515</c:v>
                </c:pt>
                <c:pt idx="59">
                  <c:v>15.109490120065635</c:v>
                </c:pt>
                <c:pt idx="60">
                  <c:v>13.38900012867526</c:v>
                </c:pt>
                <c:pt idx="61">
                  <c:v>11.854385963056348</c:v>
                </c:pt>
                <c:pt idx="62">
                  <c:v>10.487806503798472</c:v>
                </c:pt>
                <c:pt idx="63">
                  <c:v>9.2726197552902505</c:v>
                </c:pt>
                <c:pt idx="64">
                  <c:v>8.1934302519545472</c:v>
                </c:pt>
                <c:pt idx="65">
                  <c:v>7.236094162451824</c:v>
                </c:pt>
                <c:pt idx="66">
                  <c:v>6.3876934661070957</c:v>
                </c:pt>
                <c:pt idx="67">
                  <c:v>5.6364883616718249</c:v>
                </c:pt>
                <c:pt idx="68">
                  <c:v>4.9718551508266371</c:v>
                </c:pt>
                <c:pt idx="69">
                  <c:v>4.3842152181578804</c:v>
                </c:pt>
                <c:pt idx="70">
                  <c:v>3.8649593873743324</c:v>
                </c:pt>
                <c:pt idx="71">
                  <c:v>3.4063708418420373</c:v>
                </c:pt>
                <c:pt idx="72">
                  <c:v>3.0015489235194424</c:v>
                </c:pt>
                <c:pt idx="73">
                  <c:v>2.6443354351315151</c:v>
                </c:pt>
                <c:pt idx="74">
                  <c:v>2.3292445348908082</c:v>
                </c:pt>
                <c:pt idx="75">
                  <c:v>2.0513969033169355</c:v>
                </c:pt>
                <c:pt idx="76">
                  <c:v>1.8064585533766122</c:v>
                </c:pt>
                <c:pt idx="77">
                  <c:v>1.5905844275613645</c:v>
                </c:pt>
                <c:pt idx="78">
                  <c:v>1.4003667613718183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5E-4489-9763-FD0DB5ECE7E7}"/>
            </c:ext>
          </c:extLst>
        </c:ser>
        <c:ser>
          <c:idx val="3"/>
          <c:order val="3"/>
          <c:tx>
            <c:strRef>
              <c:f>'Thailand-Apr05'!$A$5</c:f>
              <c:strCache>
                <c:ptCount val="1"/>
                <c:pt idx="0">
                  <c:v>Actual # infections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ln>
                <a:solidFill>
                  <a:srgbClr val="FF0000"/>
                </a:solidFill>
              </a:ln>
            </c:spPr>
          </c:marker>
          <c:cat>
            <c:numRef>
              <c:f>'Thailand-Apr05'!$M$3:$CM$3</c:f>
              <c:numCache>
                <c:formatCode>d\-mmm</c:formatCode>
                <c:ptCount val="79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</c:numCache>
            </c:numRef>
          </c:cat>
          <c:val>
            <c:numRef>
              <c:f>'Thailand-Apr05'!$M$5:$AV$5</c:f>
              <c:numCache>
                <c:formatCode>General</c:formatCode>
                <c:ptCount val="36"/>
                <c:pt idx="0">
                  <c:v>42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6</c:v>
                </c:pt>
                <c:pt idx="11">
                  <c:v>13</c:v>
                </c:pt>
                <c:pt idx="12">
                  <c:v>3</c:v>
                </c:pt>
                <c:pt idx="13">
                  <c:v>7</c:v>
                </c:pt>
                <c:pt idx="14">
                  <c:v>32</c:v>
                </c:pt>
                <c:pt idx="15">
                  <c:v>33</c:v>
                </c:pt>
                <c:pt idx="16">
                  <c:v>30</c:v>
                </c:pt>
                <c:pt idx="17">
                  <c:v>35</c:v>
                </c:pt>
                <c:pt idx="18">
                  <c:v>60</c:v>
                </c:pt>
                <c:pt idx="19">
                  <c:v>50</c:v>
                </c:pt>
                <c:pt idx="20">
                  <c:v>89</c:v>
                </c:pt>
                <c:pt idx="21">
                  <c:v>188</c:v>
                </c:pt>
                <c:pt idx="22">
                  <c:v>122</c:v>
                </c:pt>
                <c:pt idx="23">
                  <c:v>106</c:v>
                </c:pt>
                <c:pt idx="24">
                  <c:v>107</c:v>
                </c:pt>
                <c:pt idx="25">
                  <c:v>111</c:v>
                </c:pt>
                <c:pt idx="26">
                  <c:v>91</c:v>
                </c:pt>
                <c:pt idx="27">
                  <c:v>109</c:v>
                </c:pt>
                <c:pt idx="28">
                  <c:v>143</c:v>
                </c:pt>
                <c:pt idx="29">
                  <c:v>136</c:v>
                </c:pt>
                <c:pt idx="30">
                  <c:v>127</c:v>
                </c:pt>
                <c:pt idx="31">
                  <c:v>120</c:v>
                </c:pt>
                <c:pt idx="32">
                  <c:v>104</c:v>
                </c:pt>
                <c:pt idx="33">
                  <c:v>103</c:v>
                </c:pt>
                <c:pt idx="34">
                  <c:v>89</c:v>
                </c:pt>
                <c:pt idx="35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C3-4826-B744-718CEACCA872}"/>
            </c:ext>
          </c:extLst>
        </c:ser>
        <c:ser>
          <c:idx val="5"/>
          <c:order val="4"/>
          <c:tx>
            <c:strRef>
              <c:f>'Thailand-Apr05'!$A$21</c:f>
              <c:strCache>
                <c:ptCount val="1"/>
                <c:pt idx="0">
                  <c:v>Scenario-5000</c:v>
                </c:pt>
              </c:strCache>
            </c:strRef>
          </c:tx>
          <c:spPr>
            <a:ln>
              <a:solidFill>
                <a:srgbClr val="0066FF"/>
              </a:solidFill>
            </a:ln>
          </c:spPr>
          <c:marker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'Thailand-Apr05'!$M$3:$CM$3</c:f>
              <c:numCache>
                <c:formatCode>d\-mmm</c:formatCode>
                <c:ptCount val="79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</c:numCache>
            </c:numRef>
          </c:cat>
          <c:val>
            <c:numRef>
              <c:f>'Thailand-Apr05'!$M$21:$CM$21</c:f>
              <c:numCache>
                <c:formatCode>0.0</c:formatCode>
                <c:ptCount val="79"/>
                <c:pt idx="0">
                  <c:v>11.428729051725291</c:v>
                </c:pt>
                <c:pt idx="1">
                  <c:v>12.649780871248227</c:v>
                </c:pt>
                <c:pt idx="2">
                  <c:v>13.993899223369464</c:v>
                </c:pt>
                <c:pt idx="3">
                  <c:v>15.471798185321113</c:v>
                </c:pt>
                <c:pt idx="4">
                  <c:v>17.094734648089048</c:v>
                </c:pt>
                <c:pt idx="5">
                  <c:v>18.874438576296203</c:v>
                </c:pt>
                <c:pt idx="6">
                  <c:v>20.82301303636984</c:v>
                </c:pt>
                <c:pt idx="7">
                  <c:v>22.952797993530837</c:v>
                </c:pt>
                <c:pt idx="8">
                  <c:v>25.276191365511679</c:v>
                </c:pt>
                <c:pt idx="9">
                  <c:v>27.805420476794083</c:v>
                </c:pt>
                <c:pt idx="10">
                  <c:v>30.552256981992127</c:v>
                </c:pt>
                <c:pt idx="11">
                  <c:v>33.52766864697179</c:v>
                </c:pt>
                <c:pt idx="12">
                  <c:v>36.741402243552265</c:v>
                </c:pt>
                <c:pt idx="13">
                  <c:v>40.201493403252755</c:v>
                </c:pt>
                <c:pt idx="14">
                  <c:v>43.913701777480647</c:v>
                </c:pt>
                <c:pt idx="15">
                  <c:v>47.880873455709562</c:v>
                </c:pt>
                <c:pt idx="16">
                  <c:v>52.102237465662597</c:v>
                </c:pt>
                <c:pt idx="17">
                  <c:v>56.572649428440513</c:v>
                </c:pt>
                <c:pt idx="18">
                  <c:v>61.281803072068911</c:v>
                </c:pt>
                <c:pt idx="19">
                  <c:v>66.213439166768282</c:v>
                </c:pt>
                <c:pt idx="20">
                  <c:v>71.344591165145104</c:v>
                </c:pt>
                <c:pt idx="21">
                  <c:v>76.64491676841466</c:v>
                </c:pt>
                <c:pt idx="22">
                  <c:v>82.076173841821117</c:v>
                </c:pt>
                <c:pt idx="23">
                  <c:v>87.591906298554306</c:v>
                </c:pt>
                <c:pt idx="24">
                  <c:v>93.137409226329623</c:v>
                </c:pt>
                <c:pt idx="25">
                  <c:v>98.650040969293187</c:v>
                </c:pt>
                <c:pt idx="26">
                  <c:v>104.0599414973056</c:v>
                </c:pt>
                <c:pt idx="27">
                  <c:v>109.29119995988148</c:v>
                </c:pt>
                <c:pt idx="28">
                  <c:v>114.26348931740128</c:v>
                </c:pt>
                <c:pt idx="29">
                  <c:v>118.89415292404669</c:v>
                </c:pt>
                <c:pt idx="30">
                  <c:v>123.10068880583921</c:v>
                </c:pt>
                <c:pt idx="31">
                  <c:v>126.80353547273994</c:v>
                </c:pt>
                <c:pt idx="32">
                  <c:v>129.92902303376769</c:v>
                </c:pt>
                <c:pt idx="33">
                  <c:v>132.41232053904864</c:v>
                </c:pt>
                <c:pt idx="34">
                  <c:v>134.20019024646359</c:v>
                </c:pt>
                <c:pt idx="35">
                  <c:v>135.25335633472457</c:v>
                </c:pt>
                <c:pt idx="36">
                  <c:v>135.54831196574227</c:v>
                </c:pt>
                <c:pt idx="37">
                  <c:v>135.07842439021525</c:v>
                </c:pt>
                <c:pt idx="38">
                  <c:v>133.85424991157683</c:v>
                </c:pt>
                <c:pt idx="39">
                  <c:v>131.90303325622827</c:v>
                </c:pt>
                <c:pt idx="40">
                  <c:v>129.26743174014632</c:v>
                </c:pt>
                <c:pt idx="41">
                  <c:v>126.00356553937691</c:v>
                </c:pt>
                <c:pt idx="42">
                  <c:v>122.17854417106584</c:v>
                </c:pt>
                <c:pt idx="43">
                  <c:v>117.86765080171413</c:v>
                </c:pt>
                <c:pt idx="44">
                  <c:v>113.15137780810285</c:v>
                </c:pt>
                <c:pt idx="45">
                  <c:v>108.11249962869063</c:v>
                </c:pt>
                <c:pt idx="46">
                  <c:v>102.83334538339433</c:v>
                </c:pt>
                <c:pt idx="47">
                  <c:v>97.393398748320166</c:v>
                </c:pt>
                <c:pt idx="48">
                  <c:v>91.867311623364984</c:v>
                </c:pt>
                <c:pt idx="49">
                  <c:v>86.323376495115625</c:v>
                </c:pt>
                <c:pt idx="50">
                  <c:v>80.822464423563503</c:v>
                </c:pt>
                <c:pt idx="51">
                  <c:v>75.417404282981394</c:v>
                </c:pt>
                <c:pt idx="52">
                  <c:v>70.15275584111339</c:v>
                </c:pt>
                <c:pt idx="53">
                  <c:v>65.064914748918298</c:v>
                </c:pt>
                <c:pt idx="54">
                  <c:v>60.182480822662704</c:v>
                </c:pt>
                <c:pt idx="55">
                  <c:v>55.526820782201696</c:v>
                </c:pt>
                <c:pt idx="56">
                  <c:v>51.112761221183817</c:v>
                </c:pt>
                <c:pt idx="57">
                  <c:v>46.949355368069654</c:v>
                </c:pt>
                <c:pt idx="58">
                  <c:v>43.040676668586379</c:v>
                </c:pt>
                <c:pt idx="59">
                  <c:v>39.386602180774467</c:v>
                </c:pt>
                <c:pt idx="60">
                  <c:v>35.983558342646255</c:v>
                </c:pt>
                <c:pt idx="61">
                  <c:v>32.825210274445865</c:v>
                </c:pt>
                <c:pt idx="62">
                  <c:v>29.903083098290306</c:v>
                </c:pt>
                <c:pt idx="63">
                  <c:v>27.207109686518017</c:v>
                </c:pt>
                <c:pt idx="64">
                  <c:v>24.726103819644624</c:v>
                </c:pt>
                <c:pt idx="65">
                  <c:v>22.448161070433198</c:v>
                </c:pt>
                <c:pt idx="66">
                  <c:v>20.36099200640075</c:v>
                </c:pt>
                <c:pt idx="67">
                  <c:v>18.452193710769016</c:v>
                </c:pt>
                <c:pt idx="68">
                  <c:v>16.709466349005528</c:v>
                </c:pt>
                <c:pt idx="69">
                  <c:v>15.120781725013691</c:v>
                </c:pt>
                <c:pt idx="70">
                  <c:v>13.674510624051615</c:v>
                </c:pt>
                <c:pt idx="71">
                  <c:v>12.359515348760553</c:v>
                </c:pt>
                <c:pt idx="72">
                  <c:v>11.165213315059781</c:v>
                </c:pt>
                <c:pt idx="73">
                  <c:v>10.081616958056644</c:v>
                </c:pt>
                <c:pt idx="74">
                  <c:v>9.0993545569374525</c:v>
                </c:pt>
                <c:pt idx="75">
                  <c:v>8.2096759584689476</c:v>
                </c:pt>
                <c:pt idx="76">
                  <c:v>7.4044465850573369</c:v>
                </c:pt>
                <c:pt idx="77">
                  <c:v>6.6761325694695346</c:v>
                </c:pt>
                <c:pt idx="78">
                  <c:v>6.0177793714243029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C3-4826-B744-718CEACCA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809344"/>
        <c:axId val="160810496"/>
      </c:lineChart>
      <c:dateAx>
        <c:axId val="160809344"/>
        <c:scaling>
          <c:orientation val="minMax"/>
        </c:scaling>
        <c:delete val="0"/>
        <c:axPos val="b"/>
        <c:majorGridlines/>
        <c:numFmt formatCode="d\-mmm" sourceLinked="1"/>
        <c:majorTickMark val="out"/>
        <c:minorTickMark val="none"/>
        <c:tickLblPos val="nextTo"/>
        <c:txPr>
          <a:bodyPr/>
          <a:lstStyle/>
          <a:p>
            <a:pPr>
              <a:defRPr lang="th-TH"/>
            </a:pPr>
            <a:endParaRPr lang="en-US"/>
          </a:p>
        </c:txPr>
        <c:crossAx val="160810496"/>
        <c:crosses val="autoZero"/>
        <c:auto val="0"/>
        <c:lblOffset val="100"/>
        <c:baseTimeUnit val="days"/>
      </c:dateAx>
      <c:valAx>
        <c:axId val="16081049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th-TH"/>
            </a:pPr>
            <a:endParaRPr lang="en-US"/>
          </a:p>
        </c:txPr>
        <c:crossAx val="160809344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0">
              <a:schemeClr val="accent1">
                <a:tint val="44500"/>
                <a:satMod val="160000"/>
              </a:schemeClr>
            </a:gs>
            <a:gs pos="3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32774346513304681"/>
          <c:y val="0.56751022125477901"/>
          <c:w val="9.1422165131429436E-2"/>
          <c:h val="0.22842471728660058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lang="th-TH"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364304</xdr:colOff>
      <xdr:row>25</xdr:row>
      <xdr:rowOff>122312</xdr:rowOff>
    </xdr:from>
    <xdr:to>
      <xdr:col>47</xdr:col>
      <xdr:colOff>248640</xdr:colOff>
      <xdr:row>64</xdr:row>
      <xdr:rowOff>111487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F8C1A51C-FB51-49C2-945F-56C42F85000A}"/>
            </a:ext>
          </a:extLst>
        </xdr:cNvPr>
        <xdr:cNvGrpSpPr/>
      </xdr:nvGrpSpPr>
      <xdr:grpSpPr>
        <a:xfrm>
          <a:off x="4364804" y="4884812"/>
          <a:ext cx="18934336" cy="6405562"/>
          <a:chOff x="4364804" y="4884812"/>
          <a:chExt cx="18934336" cy="6405562"/>
        </a:xfrm>
      </xdr:grpSpPr>
      <xdr:grpSp>
        <xdr:nvGrpSpPr>
          <xdr:cNvPr id="8" name="Group 7">
            <a:extLst>
              <a:ext uri="{FF2B5EF4-FFF2-40B4-BE49-F238E27FC236}">
                <a16:creationId xmlns:a16="http://schemas.microsoft.com/office/drawing/2014/main" id="{B74422B4-CE4E-442B-880E-81DC7BBA715B}"/>
              </a:ext>
            </a:extLst>
          </xdr:cNvPr>
          <xdr:cNvGrpSpPr/>
        </xdr:nvGrpSpPr>
        <xdr:grpSpPr>
          <a:xfrm>
            <a:off x="4364804" y="4884812"/>
            <a:ext cx="18934336" cy="6405562"/>
            <a:chOff x="4364804" y="4884812"/>
            <a:chExt cx="18934336" cy="6405562"/>
          </a:xfrm>
        </xdr:grpSpPr>
        <xdr:grpSp>
          <xdr:nvGrpSpPr>
            <xdr:cNvPr id="23" name="Group 22">
              <a:extLst>
                <a:ext uri="{FF2B5EF4-FFF2-40B4-BE49-F238E27FC236}">
                  <a16:creationId xmlns:a16="http://schemas.microsoft.com/office/drawing/2014/main" id="{65DD00B0-BE96-4C89-9C59-016DFFCB4947}"/>
                </a:ext>
              </a:extLst>
            </xdr:cNvPr>
            <xdr:cNvGrpSpPr/>
          </xdr:nvGrpSpPr>
          <xdr:grpSpPr>
            <a:xfrm>
              <a:off x="4364804" y="4884812"/>
              <a:ext cx="18934336" cy="6405562"/>
              <a:chOff x="4412467" y="4774745"/>
              <a:chExt cx="18975159" cy="6374326"/>
            </a:xfrm>
          </xdr:grpSpPr>
          <xdr:grpSp>
            <xdr:nvGrpSpPr>
              <xdr:cNvPr id="26" name="Group 25">
                <a:extLst>
                  <a:ext uri="{FF2B5EF4-FFF2-40B4-BE49-F238E27FC236}">
                    <a16:creationId xmlns:a16="http://schemas.microsoft.com/office/drawing/2014/main" id="{37AA52C8-8B44-4E6C-BF60-D61F0BDC9AF5}"/>
                  </a:ext>
                </a:extLst>
              </xdr:cNvPr>
              <xdr:cNvGrpSpPr/>
            </xdr:nvGrpSpPr>
            <xdr:grpSpPr>
              <a:xfrm>
                <a:off x="4412467" y="4774745"/>
                <a:ext cx="18975159" cy="6374326"/>
                <a:chOff x="4412417" y="4774745"/>
                <a:chExt cx="18920732" cy="6374326"/>
              </a:xfrm>
            </xdr:grpSpPr>
            <xdr:grpSp>
              <xdr:nvGrpSpPr>
                <xdr:cNvPr id="30" name="Group 29">
                  <a:extLst>
                    <a:ext uri="{FF2B5EF4-FFF2-40B4-BE49-F238E27FC236}">
                      <a16:creationId xmlns:a16="http://schemas.microsoft.com/office/drawing/2014/main" id="{0C0946BC-5413-496E-96A7-169ECA56165A}"/>
                    </a:ext>
                  </a:extLst>
                </xdr:cNvPr>
                <xdr:cNvGrpSpPr/>
              </xdr:nvGrpSpPr>
              <xdr:grpSpPr>
                <a:xfrm>
                  <a:off x="4412417" y="4774745"/>
                  <a:ext cx="18920732" cy="6374326"/>
                  <a:chOff x="4360347" y="4788487"/>
                  <a:chExt cx="18795792" cy="6407726"/>
                </a:xfrm>
              </xdr:grpSpPr>
              <xdr:graphicFrame macro="">
                <xdr:nvGraphicFramePr>
                  <xdr:cNvPr id="32" name="Chart 31">
                    <a:extLst>
                      <a:ext uri="{FF2B5EF4-FFF2-40B4-BE49-F238E27FC236}">
                        <a16:creationId xmlns:a16="http://schemas.microsoft.com/office/drawing/2014/main" id="{1A0DEF54-042C-4292-B8F7-BF0957DE3877}"/>
                      </a:ext>
                    </a:extLst>
                  </xdr:cNvPr>
                  <xdr:cNvGraphicFramePr/>
                </xdr:nvGraphicFramePr>
                <xdr:xfrm>
                  <a:off x="4360347" y="4788487"/>
                  <a:ext cx="18795792" cy="6407726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1"/>
                  </a:graphicData>
                </a:graphic>
              </xdr:graphicFrame>
              <xdr:sp macro="" textlink="">
                <xdr:nvSpPr>
                  <xdr:cNvPr id="33" name="TextBox 32">
                    <a:extLst>
                      <a:ext uri="{FF2B5EF4-FFF2-40B4-BE49-F238E27FC236}">
                        <a16:creationId xmlns:a16="http://schemas.microsoft.com/office/drawing/2014/main" id="{CB3C6949-0CE8-4B10-9005-1D75E74964AC}"/>
                      </a:ext>
                    </a:extLst>
                  </xdr:cNvPr>
                  <xdr:cNvSpPr txBox="1"/>
                </xdr:nvSpPr>
                <xdr:spPr>
                  <a:xfrm>
                    <a:off x="6026728" y="5896840"/>
                    <a:ext cx="3303476" cy="2832408"/>
                  </a:xfrm>
                  <a:prstGeom prst="rect">
                    <a:avLst/>
                  </a:prstGeom>
                  <a:solidFill>
                    <a:schemeClr val="bg1"/>
                  </a:solidFill>
                  <a:ln>
                    <a:solidFill>
                      <a:sysClr val="windowText" lastClr="000000"/>
                    </a:solidFill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vertOverflow="clip" horzOverflow="clip" wrap="square" rtlCol="0" anchor="t">
                    <a:noAutofit/>
                  </a:bodyPr>
                  <a:lstStyle/>
                  <a:p>
                    <a:r>
                      <a:rPr lang="th-TH" sz="1400">
                        <a:cs typeface="+mj-cs"/>
                      </a:rPr>
                      <a:t>นับว่าเป็นข่าวร้ายที่วันนี้ </a:t>
                    </a:r>
                    <a:r>
                      <a:rPr lang="en-US" sz="1400">
                        <a:cs typeface="+mj-cs"/>
                      </a:rPr>
                      <a:t>5Apr</a:t>
                    </a:r>
                    <a:r>
                      <a:rPr lang="en-US" sz="1400" baseline="0">
                        <a:cs typeface="+mj-cs"/>
                      </a:rPr>
                      <a:t> </a:t>
                    </a:r>
                    <a:r>
                      <a:rPr lang="th-TH" sz="1400" baseline="0">
                        <a:cs typeface="+mj-cs"/>
                      </a:rPr>
                      <a:t>รัฐบาล</a:t>
                    </a:r>
                    <a:r>
                      <a:rPr lang="th-TH" sz="1400">
                        <a:cs typeface="+mj-cs"/>
                      </a:rPr>
                      <a:t>ประกาศจำนวนผู้ติดเชื้อล่าสุด </a:t>
                    </a:r>
                    <a:r>
                      <a:rPr lang="en-US" sz="1400">
                        <a:cs typeface="+mj-cs"/>
                      </a:rPr>
                      <a:t>102 </a:t>
                    </a:r>
                    <a:r>
                      <a:rPr lang="th-TH" sz="1400">
                        <a:cs typeface="+mj-cs"/>
                      </a:rPr>
                      <a:t>คน เพิ่มขึ้นจาก</a:t>
                    </a:r>
                    <a:r>
                      <a:rPr lang="en-US" sz="1400">
                        <a:cs typeface="+mj-cs"/>
                      </a:rPr>
                      <a:t> 89</a:t>
                    </a:r>
                    <a:r>
                      <a:rPr lang="en-US" sz="1400" baseline="0">
                        <a:cs typeface="+mj-cs"/>
                      </a:rPr>
                      <a:t> </a:t>
                    </a:r>
                    <a:r>
                      <a:rPr lang="th-TH" sz="1400" baseline="0">
                        <a:cs typeface="+mj-cs"/>
                      </a:rPr>
                      <a:t>คน</a:t>
                    </a:r>
                    <a:r>
                      <a:rPr lang="th-TH" sz="1400">
                        <a:cs typeface="+mj-cs"/>
                      </a:rPr>
                      <a:t>เ</a:t>
                    </a:r>
                    <a:r>
                      <a:rPr lang="th-TH" sz="1400" baseline="0">
                        <a:cs typeface="+mj-cs"/>
                      </a:rPr>
                      <a:t>มื่อวานนี้ </a:t>
                    </a:r>
                    <a:r>
                      <a:rPr lang="en-US" sz="1400" baseline="0">
                        <a:cs typeface="+mj-cs"/>
                      </a:rPr>
                      <a:t>13 </a:t>
                    </a:r>
                    <a:r>
                      <a:rPr lang="th-TH" sz="1400" baseline="0">
                        <a:cs typeface="+mj-cs"/>
                      </a:rPr>
                      <a:t>คน ทำให้จำนวนผู้ติดเชื้อทั้งหมดกลายเป็น </a:t>
                    </a:r>
                    <a:r>
                      <a:rPr lang="en-US" sz="1400" baseline="0">
                        <a:cs typeface="+mj-cs"/>
                      </a:rPr>
                      <a:t>2169 </a:t>
                    </a:r>
                    <a:r>
                      <a:rPr lang="th-TH" sz="1400" baseline="0">
                        <a:cs typeface="+mj-cs"/>
                      </a:rPr>
                      <a:t>คน แต่</a:t>
                    </a:r>
                    <a:r>
                      <a:rPr lang="th-TH" sz="14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j-cs"/>
                      </a:rPr>
                      <a:t>วันนี้กราฟสีแดง </a:t>
                    </a:r>
                    <a:r>
                      <a:rPr lang="en-US" sz="14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j-cs"/>
                      </a:rPr>
                      <a:t>Scenario-3000</a:t>
                    </a:r>
                    <a:r>
                      <a:rPr lang="th-TH" sz="14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j-cs"/>
                      </a:rPr>
                      <a:t> ก็ยังเป็นกราฟที่มี </a:t>
                    </a:r>
                    <a:r>
                      <a:rPr lang="en-US" sz="14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j-cs"/>
                      </a:rPr>
                      <a:t>%Fit </a:t>
                    </a:r>
                    <a:r>
                      <a:rPr lang="th-TH" sz="14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j-cs"/>
                      </a:rPr>
                      <a:t>สูงสุดที่ </a:t>
                    </a:r>
                    <a:r>
                      <a:rPr lang="en-US" sz="14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j-cs"/>
                      </a:rPr>
                      <a:t>82.68% </a:t>
                    </a:r>
                    <a:r>
                      <a:rPr lang="th-TH" sz="14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j-cs"/>
                      </a:rPr>
                      <a:t>และจุดสูงสุดตามโมเด็ล </a:t>
                    </a:r>
                    <a:r>
                      <a:rPr lang="en-US" sz="14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j-cs"/>
                      </a:rPr>
                      <a:t>3000</a:t>
                    </a:r>
                    <a:r>
                      <a:rPr lang="th-TH" sz="14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j-cs"/>
                      </a:rPr>
                      <a:t> ยังเป็นวันที่ </a:t>
                    </a:r>
                    <a:r>
                      <a:rPr lang="en-US" sz="14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j-cs"/>
                      </a:rPr>
                      <a:t>29Mar </a:t>
                    </a:r>
                    <a:r>
                      <a:rPr lang="th-TH" sz="14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j-cs"/>
                      </a:rPr>
                      <a:t>และวันที่คาดว่าจำนวนผู้ติดเชื้อจะลดลงเป็นศูนย์ตามกราฟ </a:t>
                    </a:r>
                    <a:r>
                      <a:rPr lang="en-US" sz="14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j-cs"/>
                      </a:rPr>
                      <a:t>3000 </a:t>
                    </a:r>
                    <a:r>
                      <a:rPr lang="th-TH" sz="14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j-cs"/>
                      </a:rPr>
                      <a:t>ยังเป็นวันที่ </a:t>
                    </a:r>
                    <a:r>
                      <a:rPr lang="en-US" sz="14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j-cs"/>
                      </a:rPr>
                      <a:t>22May </a:t>
                    </a:r>
                    <a:r>
                      <a:rPr lang="th-TH" sz="14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j-cs"/>
                      </a:rPr>
                      <a:t>และโดยเฉลี่ยใน </a:t>
                    </a:r>
                    <a:r>
                      <a:rPr lang="en-US" sz="14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j-cs"/>
                      </a:rPr>
                      <a:t>7 </a:t>
                    </a:r>
                    <a:r>
                      <a:rPr lang="th-TH" sz="14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j-cs"/>
                      </a:rPr>
                      <a:t>วันที่ผ่านมาจากจุดสูงสุดมีจำนวนคนติดเชื้อลดลง </a:t>
                    </a:r>
                    <a:r>
                      <a:rPr lang="en-US" sz="14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j-cs"/>
                      </a:rPr>
                      <a:t>5.9 </a:t>
                    </a:r>
                    <a:r>
                      <a:rPr lang="th-TH" sz="14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j-cs"/>
                      </a:rPr>
                      <a:t>คนต่อวัน หากสามารถคงอัตรานี้ได้จำนวนจะเป็นศูนย์ในอีก </a:t>
                    </a:r>
                    <a:r>
                      <a:rPr lang="en-US" sz="14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j-cs"/>
                      </a:rPr>
                      <a:t>18 </a:t>
                    </a:r>
                    <a:r>
                      <a:rPr lang="th-TH" sz="14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j-cs"/>
                      </a:rPr>
                      <a:t>วัน</a:t>
                    </a:r>
                    <a:endParaRPr lang="en-US" sz="1400" baseline="0">
                      <a:solidFill>
                        <a:schemeClr val="tx1"/>
                      </a:solidFill>
                      <a:latin typeface="+mn-lt"/>
                      <a:ea typeface="+mn-ea"/>
                      <a:cs typeface="+mj-cs"/>
                    </a:endParaRPr>
                  </a:p>
                </xdr:txBody>
              </xdr:sp>
            </xdr:grpSp>
            <xdr:sp macro="" textlink="">
              <xdr:nvSpPr>
                <xdr:cNvPr id="29" name="TextBox 28">
                  <a:extLst>
                    <a:ext uri="{FF2B5EF4-FFF2-40B4-BE49-F238E27FC236}">
                      <a16:creationId xmlns:a16="http://schemas.microsoft.com/office/drawing/2014/main" id="{E39B903D-739F-498C-8D7B-200AED116051}"/>
                    </a:ext>
                  </a:extLst>
                </xdr:cNvPr>
                <xdr:cNvSpPr txBox="1"/>
              </xdr:nvSpPr>
              <xdr:spPr>
                <a:xfrm>
                  <a:off x="4421067" y="10867564"/>
                  <a:ext cx="1870982" cy="278947"/>
                </a:xfrm>
                <a:prstGeom prst="rect">
                  <a:avLst/>
                </a:prstGeom>
                <a:solidFill>
                  <a:schemeClr val="lt1"/>
                </a:solidFill>
                <a:ln w="9525" cmpd="sng">
                  <a:solidFill>
                    <a:schemeClr val="lt1">
                      <a:shade val="50000"/>
                    </a:schemeClr>
                  </a:solidFill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r>
                    <a:rPr lang="en-US" sz="1100" b="1"/>
                    <a:t>Source: </a:t>
                  </a:r>
                  <a:r>
                    <a:rPr lang="en-US" sz="1100" b="1" baseline="0"/>
                    <a:t> www.m-focus.co.th</a:t>
                  </a:r>
                  <a:endParaRPr lang="en-US" sz="1100" b="1"/>
                </a:p>
              </xdr:txBody>
            </xdr:sp>
          </xdr:grpSp>
          <xdr:pic>
            <xdr:nvPicPr>
              <xdr:cNvPr id="25" name="Picture 24">
                <a:extLst>
                  <a:ext uri="{FF2B5EF4-FFF2-40B4-BE49-F238E27FC236}">
                    <a16:creationId xmlns:a16="http://schemas.microsoft.com/office/drawing/2014/main" id="{BB29C594-9392-4E1A-AAC3-62D1300E082D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688857" y="5897076"/>
                <a:ext cx="3279787" cy="1741714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</xdr:grpSp>
        <xdr:pic>
          <xdr:nvPicPr>
            <xdr:cNvPr id="38" name="Picture 37">
              <a:extLst>
                <a:ext uri="{FF2B5EF4-FFF2-40B4-BE49-F238E27FC236}">
                  <a16:creationId xmlns:a16="http://schemas.microsoft.com/office/drawing/2014/main" id="{3015D1B0-64F1-4D2B-88AD-D45C74328ED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8876818" y="6009409"/>
              <a:ext cx="3267790" cy="1749136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pic>
        <xdr:nvPicPr>
          <xdr:cNvPr id="35" name="Picture 34">
            <a:extLst>
              <a:ext uri="{FF2B5EF4-FFF2-40B4-BE49-F238E27FC236}">
                <a16:creationId xmlns:a16="http://schemas.microsoft.com/office/drawing/2014/main" id="{9C5C0937-70F4-4337-8D9A-5878E327D2D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859500" y="7749887"/>
            <a:ext cx="3300144" cy="176645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49</xdr:col>
      <xdr:colOff>0</xdr:colOff>
      <xdr:row>26</xdr:row>
      <xdr:rowOff>0</xdr:rowOff>
    </xdr:from>
    <xdr:to>
      <xdr:col>91</xdr:col>
      <xdr:colOff>244374</xdr:colOff>
      <xdr:row>65</xdr:row>
      <xdr:rowOff>3259</xdr:rowOff>
    </xdr:to>
    <xdr:grpSp>
      <xdr:nvGrpSpPr>
        <xdr:cNvPr id="40" name="Group 39">
          <a:extLst>
            <a:ext uri="{FF2B5EF4-FFF2-40B4-BE49-F238E27FC236}">
              <a16:creationId xmlns:a16="http://schemas.microsoft.com/office/drawing/2014/main" id="{7CAD72A9-9459-4019-B386-8866AA2811FC}"/>
            </a:ext>
          </a:extLst>
        </xdr:cNvPr>
        <xdr:cNvGrpSpPr/>
      </xdr:nvGrpSpPr>
      <xdr:grpSpPr>
        <a:xfrm>
          <a:off x="23899091" y="4927024"/>
          <a:ext cx="18948010" cy="6419644"/>
          <a:chOff x="23899091" y="4927024"/>
          <a:chExt cx="18948010" cy="6419644"/>
        </a:xfrm>
      </xdr:grpSpPr>
      <xdr:pic>
        <xdr:nvPicPr>
          <xdr:cNvPr id="36" name="Picture 35">
            <a:extLst>
              <a:ext uri="{FF2B5EF4-FFF2-40B4-BE49-F238E27FC236}">
                <a16:creationId xmlns:a16="http://schemas.microsoft.com/office/drawing/2014/main" id="{B9C84C35-7EEA-405B-A8AA-B08AD2533A4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23899091" y="4927024"/>
            <a:ext cx="18948010" cy="6419644"/>
          </a:xfrm>
          <a:prstGeom prst="rect">
            <a:avLst/>
          </a:prstGeom>
        </xdr:spPr>
      </xdr:pic>
      <xdr:pic>
        <xdr:nvPicPr>
          <xdr:cNvPr id="37" name="Picture 36">
            <a:extLst>
              <a:ext uri="{FF2B5EF4-FFF2-40B4-BE49-F238E27FC236}">
                <a16:creationId xmlns:a16="http://schemas.microsoft.com/office/drawing/2014/main" id="{13683F93-5718-4DD5-8871-9C4061DADC2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25570295" y="6044047"/>
            <a:ext cx="3340898" cy="2847079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0.07262</cdr:x>
      <cdr:y>0.02254</cdr:y>
    </cdr:from>
    <cdr:to>
      <cdr:x>0.94144</cdr:x>
      <cdr:y>0.12958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99481" y="115014"/>
          <a:ext cx="15546161" cy="546191"/>
        </a:xfrm>
        <a:prstGeom xmlns:a="http://schemas.openxmlformats.org/drawingml/2006/main" prst="rect">
          <a:avLst/>
        </a:prstGeom>
        <a:solidFill xmlns:a="http://schemas.openxmlformats.org/drawingml/2006/main">
          <a:srgbClr val="C0504D">
            <a:lumMod val="60000"/>
            <a:lumOff val="40000"/>
          </a:srgbClr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800" b="1">
              <a:cs typeface="+mj-cs"/>
            </a:rPr>
            <a:t>Bass Diffusion Model: COVID-19 Infection Scenarios in Thailand -</a:t>
          </a:r>
          <a:r>
            <a:rPr lang="en-US" sz="1800" b="1" baseline="0">
              <a:cs typeface="+mj-cs"/>
            </a:rPr>
            <a:t> As of Apr 05, 2020</a:t>
          </a:r>
          <a:endParaRPr lang="en-US" sz="1800" b="1">
            <a:cs typeface="+mj-cs"/>
          </a:endParaRPr>
        </a:p>
      </cdr:txBody>
    </cdr:sp>
  </cdr:relSizeAnchor>
  <cdr:relSizeAnchor xmlns:cdr="http://schemas.openxmlformats.org/drawingml/2006/chartDrawing">
    <cdr:from>
      <cdr:x>0.27874</cdr:x>
      <cdr:y>0.90702</cdr:y>
    </cdr:from>
    <cdr:to>
      <cdr:x>0.71895</cdr:x>
      <cdr:y>0.98026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987526" y="4628248"/>
          <a:ext cx="7876850" cy="3737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2000"/>
            <a:t>1-Mar2020 is</a:t>
          </a:r>
          <a:r>
            <a:rPr lang="en-US" sz="2000" baseline="0"/>
            <a:t> the date</a:t>
          </a:r>
          <a:r>
            <a:rPr lang="en-US" sz="2000"/>
            <a:t> the actual # infections reached 42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6D86E-FC59-4DE1-98CC-9B7FE9D7626F}">
  <dimension ref="A1:D134"/>
  <sheetViews>
    <sheetView showGridLines="0" workbookViewId="0"/>
  </sheetViews>
  <sheetFormatPr defaultRowHeight="15" x14ac:dyDescent="0.4"/>
  <cols>
    <col min="1" max="6" width="30.64453125" customWidth="1"/>
  </cols>
  <sheetData>
    <row r="1" spans="1:4" x14ac:dyDescent="0.4">
      <c r="A1" s="20" t="s">
        <v>15</v>
      </c>
      <c r="B1" s="20"/>
      <c r="C1" s="20"/>
      <c r="D1" s="20"/>
    </row>
    <row r="2" spans="1:4" x14ac:dyDescent="0.4">
      <c r="A2" s="20" t="s">
        <v>16</v>
      </c>
      <c r="B2" s="20"/>
      <c r="C2" s="20"/>
      <c r="D2" s="20"/>
    </row>
    <row r="3" spans="1:4" x14ac:dyDescent="0.4">
      <c r="A3" s="20"/>
      <c r="B3" s="20"/>
      <c r="C3" s="20"/>
      <c r="D3" s="20"/>
    </row>
    <row r="4" spans="1:4" x14ac:dyDescent="0.4">
      <c r="A4" s="20" t="s">
        <v>79</v>
      </c>
      <c r="B4" s="21">
        <v>43926.543749999997</v>
      </c>
      <c r="C4" s="22">
        <v>43926.543749999997</v>
      </c>
      <c r="D4" s="20"/>
    </row>
    <row r="5" spans="1:4" x14ac:dyDescent="0.4">
      <c r="A5" s="20"/>
      <c r="B5" s="20"/>
      <c r="C5" s="20"/>
      <c r="D5" s="20"/>
    </row>
    <row r="6" spans="1:4" x14ac:dyDescent="0.4">
      <c r="A6" s="20"/>
      <c r="B6" s="20"/>
      <c r="C6" s="20"/>
      <c r="D6" s="20"/>
    </row>
    <row r="7" spans="1:4" x14ac:dyDescent="0.4">
      <c r="A7" s="20" t="s">
        <v>17</v>
      </c>
      <c r="B7" s="20"/>
      <c r="C7" s="20"/>
      <c r="D7" s="20"/>
    </row>
    <row r="8" spans="1:4" x14ac:dyDescent="0.4">
      <c r="A8" s="20"/>
      <c r="B8" s="20"/>
      <c r="C8" s="20"/>
      <c r="D8" s="20"/>
    </row>
    <row r="9" spans="1:4" x14ac:dyDescent="0.4">
      <c r="A9" s="20" t="s">
        <v>18</v>
      </c>
      <c r="B9" s="20"/>
      <c r="C9" s="20"/>
      <c r="D9" s="20"/>
    </row>
    <row r="10" spans="1:4" x14ac:dyDescent="0.4">
      <c r="A10" s="20" t="s">
        <v>19</v>
      </c>
      <c r="B10" s="20"/>
      <c r="C10" s="20"/>
      <c r="D10" s="20"/>
    </row>
    <row r="11" spans="1:4" x14ac:dyDescent="0.4">
      <c r="A11" s="20" t="s">
        <v>110</v>
      </c>
      <c r="B11" s="20"/>
      <c r="C11" s="20"/>
      <c r="D11" s="20"/>
    </row>
    <row r="12" spans="1:4" x14ac:dyDescent="0.4">
      <c r="A12" s="20" t="s">
        <v>111</v>
      </c>
      <c r="B12" s="20"/>
      <c r="C12" s="20"/>
      <c r="D12" s="20"/>
    </row>
    <row r="13" spans="1:4" x14ac:dyDescent="0.4">
      <c r="A13" s="20" t="s">
        <v>20</v>
      </c>
      <c r="B13" s="20"/>
      <c r="C13" s="20"/>
      <c r="D13" s="20"/>
    </row>
    <row r="14" spans="1:4" x14ac:dyDescent="0.4">
      <c r="A14" s="20" t="s">
        <v>21</v>
      </c>
      <c r="B14" s="20"/>
      <c r="C14" s="20"/>
      <c r="D14" s="20"/>
    </row>
    <row r="15" spans="1:4" x14ac:dyDescent="0.4">
      <c r="A15" s="20" t="s">
        <v>22</v>
      </c>
      <c r="B15" s="20"/>
      <c r="C15" s="20"/>
      <c r="D15" s="20"/>
    </row>
    <row r="16" spans="1:4" x14ac:dyDescent="0.4">
      <c r="A16" s="20" t="s">
        <v>23</v>
      </c>
      <c r="B16" s="20"/>
      <c r="C16" s="20"/>
      <c r="D16" s="20"/>
    </row>
    <row r="17" spans="1:4" x14ac:dyDescent="0.4">
      <c r="A17" s="20" t="s">
        <v>112</v>
      </c>
      <c r="B17" s="20"/>
      <c r="C17" s="20"/>
      <c r="D17" s="20"/>
    </row>
    <row r="18" spans="1:4" x14ac:dyDescent="0.4">
      <c r="A18" s="20" t="s">
        <v>113</v>
      </c>
      <c r="B18" s="20"/>
      <c r="C18" s="20"/>
      <c r="D18" s="20"/>
    </row>
    <row r="19" spans="1:4" x14ac:dyDescent="0.4">
      <c r="A19" s="20" t="s">
        <v>24</v>
      </c>
      <c r="B19" s="20"/>
      <c r="C19" s="20"/>
      <c r="D19" s="20"/>
    </row>
    <row r="20" spans="1:4" x14ac:dyDescent="0.4">
      <c r="A20" s="20" t="s">
        <v>25</v>
      </c>
      <c r="B20" s="20"/>
      <c r="C20" s="20"/>
      <c r="D20" s="20"/>
    </row>
    <row r="21" spans="1:4" x14ac:dyDescent="0.4">
      <c r="A21" s="20" t="s">
        <v>114</v>
      </c>
      <c r="B21" s="20"/>
      <c r="C21" s="20"/>
      <c r="D21" s="20"/>
    </row>
    <row r="22" spans="1:4" x14ac:dyDescent="0.4">
      <c r="A22" s="20" t="s">
        <v>115</v>
      </c>
      <c r="B22" s="20"/>
      <c r="C22" s="20"/>
      <c r="D22" s="20"/>
    </row>
    <row r="23" spans="1:4" x14ac:dyDescent="0.4">
      <c r="A23" s="20"/>
      <c r="B23" s="20"/>
      <c r="C23" s="20"/>
      <c r="D23" s="20"/>
    </row>
    <row r="24" spans="1:4" x14ac:dyDescent="0.4">
      <c r="A24" s="20" t="s">
        <v>116</v>
      </c>
      <c r="B24" s="20"/>
      <c r="C24" s="20"/>
      <c r="D24" s="20"/>
    </row>
    <row r="25" spans="1:4" x14ac:dyDescent="0.4">
      <c r="A25" s="20" t="s">
        <v>117</v>
      </c>
      <c r="B25" s="20"/>
      <c r="C25" s="20"/>
      <c r="D25" s="20"/>
    </row>
    <row r="26" spans="1:4" x14ac:dyDescent="0.4">
      <c r="A26" s="20" t="s">
        <v>118</v>
      </c>
      <c r="B26" s="20"/>
      <c r="C26" s="20"/>
      <c r="D26" s="20"/>
    </row>
    <row r="27" spans="1:4" x14ac:dyDescent="0.4">
      <c r="A27" s="20" t="s">
        <v>119</v>
      </c>
      <c r="B27" s="20"/>
      <c r="C27" s="20"/>
      <c r="D27" s="20"/>
    </row>
    <row r="28" spans="1:4" x14ac:dyDescent="0.4">
      <c r="A28" s="20"/>
      <c r="B28" s="20"/>
      <c r="C28" s="20"/>
      <c r="D28" s="20"/>
    </row>
    <row r="29" spans="1:4" x14ac:dyDescent="0.4">
      <c r="A29" s="20" t="s">
        <v>26</v>
      </c>
      <c r="B29" s="20" t="s">
        <v>27</v>
      </c>
      <c r="C29" s="20"/>
      <c r="D29" s="20"/>
    </row>
    <row r="30" spans="1:4" x14ac:dyDescent="0.4">
      <c r="A30" s="20"/>
      <c r="B30" s="20"/>
      <c r="C30" s="20"/>
      <c r="D30" s="20"/>
    </row>
    <row r="31" spans="1:4" x14ac:dyDescent="0.4">
      <c r="A31" s="20" t="s">
        <v>28</v>
      </c>
      <c r="B31" s="23" t="s">
        <v>29</v>
      </c>
      <c r="C31" s="20"/>
      <c r="D31" s="20"/>
    </row>
    <row r="32" spans="1:4" x14ac:dyDescent="0.4">
      <c r="A32" s="20"/>
      <c r="B32" s="20"/>
      <c r="C32" s="20"/>
      <c r="D32" s="20"/>
    </row>
    <row r="33" spans="1:4" x14ac:dyDescent="0.4">
      <c r="A33" s="20" t="s">
        <v>30</v>
      </c>
      <c r="B33" s="24" t="s">
        <v>31</v>
      </c>
      <c r="C33" s="20"/>
      <c r="D33" s="20"/>
    </row>
    <row r="34" spans="1:4" x14ac:dyDescent="0.4">
      <c r="A34" s="20"/>
      <c r="B34" s="20"/>
      <c r="C34" s="20"/>
      <c r="D34" s="20"/>
    </row>
    <row r="35" spans="1:4" x14ac:dyDescent="0.4">
      <c r="A35" s="20" t="s">
        <v>32</v>
      </c>
      <c r="B35" s="25">
        <v>24380.123055174001</v>
      </c>
      <c r="C35" s="20"/>
      <c r="D35" s="20"/>
    </row>
    <row r="36" spans="1:4" x14ac:dyDescent="0.4">
      <c r="A36" s="20"/>
      <c r="B36" s="20"/>
      <c r="C36" s="20"/>
      <c r="D36" s="20"/>
    </row>
    <row r="37" spans="1:4" x14ac:dyDescent="0.4">
      <c r="A37" s="20" t="s">
        <v>33</v>
      </c>
      <c r="B37" s="25" t="s">
        <v>34</v>
      </c>
      <c r="C37" s="20"/>
      <c r="D37" s="20"/>
    </row>
    <row r="38" spans="1:4" x14ac:dyDescent="0.4">
      <c r="A38" s="20"/>
      <c r="B38" s="20"/>
      <c r="C38" s="20"/>
      <c r="D38" s="20"/>
    </row>
    <row r="39" spans="1:4" x14ac:dyDescent="0.4">
      <c r="A39" s="20" t="s">
        <v>35</v>
      </c>
      <c r="B39" s="25">
        <v>9.9999999999999995E-8</v>
      </c>
      <c r="C39" s="20"/>
      <c r="D39" s="20"/>
    </row>
    <row r="40" spans="1:4" x14ac:dyDescent="0.4">
      <c r="A40" s="20"/>
      <c r="B40" s="20"/>
      <c r="C40" s="20"/>
      <c r="D40" s="20"/>
    </row>
    <row r="41" spans="1:4" x14ac:dyDescent="0.4">
      <c r="A41" s="20" t="s">
        <v>36</v>
      </c>
      <c r="B41" s="25">
        <v>6.3664629124105001E-12</v>
      </c>
      <c r="C41" s="20"/>
      <c r="D41" s="20"/>
    </row>
    <row r="42" spans="1:4" x14ac:dyDescent="0.4">
      <c r="A42" s="20"/>
      <c r="B42" s="20"/>
      <c r="C42" s="20"/>
      <c r="D42" s="20"/>
    </row>
    <row r="43" spans="1:4" x14ac:dyDescent="0.4">
      <c r="A43" s="20" t="s">
        <v>37</v>
      </c>
      <c r="B43" s="20" t="s">
        <v>38</v>
      </c>
      <c r="C43" s="20"/>
      <c r="D43" s="20"/>
    </row>
    <row r="44" spans="1:4" x14ac:dyDescent="0.4">
      <c r="A44" s="20"/>
      <c r="B44" s="20"/>
      <c r="C44" s="20"/>
      <c r="D44" s="20"/>
    </row>
    <row r="45" spans="1:4" x14ac:dyDescent="0.4">
      <c r="A45" s="20" t="s">
        <v>39</v>
      </c>
      <c r="B45" s="20" t="s">
        <v>40</v>
      </c>
      <c r="C45" s="20"/>
      <c r="D45" s="20"/>
    </row>
    <row r="46" spans="1:4" x14ac:dyDescent="0.4">
      <c r="A46" s="20"/>
      <c r="B46" s="20"/>
      <c r="C46" s="20"/>
      <c r="D46" s="20"/>
    </row>
    <row r="47" spans="1:4" x14ac:dyDescent="0.4">
      <c r="A47" s="20" t="s">
        <v>41</v>
      </c>
      <c r="B47" s="25">
        <v>469</v>
      </c>
      <c r="C47" s="20"/>
      <c r="D47" s="20"/>
    </row>
    <row r="48" spans="1:4" x14ac:dyDescent="0.4">
      <c r="A48" s="20"/>
      <c r="B48" s="20"/>
      <c r="C48" s="20"/>
      <c r="D48" s="20"/>
    </row>
    <row r="49" spans="1:4" x14ac:dyDescent="0.4">
      <c r="A49" s="20" t="s">
        <v>42</v>
      </c>
      <c r="B49" s="25" t="s">
        <v>34</v>
      </c>
      <c r="C49" s="20"/>
      <c r="D49" s="20"/>
    </row>
    <row r="50" spans="1:4" x14ac:dyDescent="0.4">
      <c r="A50" s="20"/>
      <c r="B50" s="20"/>
      <c r="C50" s="20"/>
      <c r="D50" s="20"/>
    </row>
    <row r="51" spans="1:4" x14ac:dyDescent="0.4">
      <c r="A51" s="20" t="s">
        <v>43</v>
      </c>
      <c r="B51" s="25" t="s">
        <v>34</v>
      </c>
      <c r="C51" s="20"/>
      <c r="D51" s="20"/>
    </row>
    <row r="52" spans="1:4" x14ac:dyDescent="0.4">
      <c r="A52" s="20"/>
      <c r="B52" s="20"/>
      <c r="C52" s="20"/>
      <c r="D52" s="20"/>
    </row>
    <row r="53" spans="1:4" x14ac:dyDescent="0.4">
      <c r="A53" s="20" t="s">
        <v>44</v>
      </c>
      <c r="B53" s="20" t="s">
        <v>45</v>
      </c>
      <c r="C53" s="20"/>
      <c r="D53" s="20"/>
    </row>
    <row r="54" spans="1:4" x14ac:dyDescent="0.4">
      <c r="A54" s="20" t="s">
        <v>46</v>
      </c>
      <c r="B54" s="20" t="s">
        <v>45</v>
      </c>
      <c r="C54" s="20"/>
      <c r="D54" s="20"/>
    </row>
    <row r="55" spans="1:4" x14ac:dyDescent="0.4">
      <c r="A55" s="20" t="s">
        <v>47</v>
      </c>
      <c r="B55" s="20" t="s">
        <v>45</v>
      </c>
      <c r="C55" s="20"/>
      <c r="D55" s="20"/>
    </row>
    <row r="56" spans="1:4" x14ac:dyDescent="0.4">
      <c r="A56" s="20" t="s">
        <v>48</v>
      </c>
      <c r="B56" s="20" t="s">
        <v>45</v>
      </c>
      <c r="C56" s="20"/>
      <c r="D56" s="20"/>
    </row>
    <row r="57" spans="1:4" x14ac:dyDescent="0.4">
      <c r="A57" s="20" t="s">
        <v>49</v>
      </c>
      <c r="B57" s="20" t="s">
        <v>45</v>
      </c>
      <c r="C57" s="20"/>
      <c r="D57" s="20"/>
    </row>
    <row r="58" spans="1:4" x14ac:dyDescent="0.4">
      <c r="A58" s="20"/>
      <c r="B58" s="20"/>
      <c r="C58" s="20"/>
      <c r="D58" s="20"/>
    </row>
    <row r="59" spans="1:4" x14ac:dyDescent="0.4">
      <c r="A59" s="20" t="s">
        <v>50</v>
      </c>
      <c r="B59" s="20"/>
      <c r="C59" s="20"/>
      <c r="D59" s="20"/>
    </row>
    <row r="60" spans="1:4" x14ac:dyDescent="0.4">
      <c r="A60" s="20"/>
      <c r="B60" s="20"/>
      <c r="C60" s="20"/>
      <c r="D60" s="20"/>
    </row>
    <row r="61" spans="1:4" x14ac:dyDescent="0.4">
      <c r="A61" s="20" t="s">
        <v>51</v>
      </c>
      <c r="B61" s="20"/>
      <c r="C61" s="20"/>
      <c r="D61" s="20"/>
    </row>
    <row r="62" spans="1:4" x14ac:dyDescent="0.4">
      <c r="A62" s="20" t="s">
        <v>52</v>
      </c>
      <c r="B62" s="20"/>
      <c r="C62" s="20"/>
      <c r="D62" s="20"/>
    </row>
    <row r="63" spans="1:4" x14ac:dyDescent="0.4">
      <c r="A63" s="20" t="s">
        <v>53</v>
      </c>
      <c r="B63" s="20"/>
      <c r="C63" s="20"/>
      <c r="D63" s="20"/>
    </row>
    <row r="64" spans="1:4" x14ac:dyDescent="0.4">
      <c r="A64" s="20" t="s">
        <v>54</v>
      </c>
      <c r="B64" s="20"/>
      <c r="C64" s="20"/>
      <c r="D64" s="20"/>
    </row>
    <row r="65" spans="1:4" x14ac:dyDescent="0.4">
      <c r="A65" s="20" t="s">
        <v>55</v>
      </c>
      <c r="B65" s="20"/>
      <c r="C65" s="20"/>
      <c r="D65" s="20"/>
    </row>
    <row r="66" spans="1:4" x14ac:dyDescent="0.4">
      <c r="A66" s="20" t="s">
        <v>56</v>
      </c>
      <c r="B66" s="20"/>
      <c r="C66" s="20"/>
      <c r="D66" s="20"/>
    </row>
    <row r="67" spans="1:4" x14ac:dyDescent="0.4">
      <c r="A67" s="20" t="s">
        <v>57</v>
      </c>
      <c r="B67" s="20"/>
      <c r="C67" s="20"/>
      <c r="D67" s="20"/>
    </row>
    <row r="68" spans="1:4" x14ac:dyDescent="0.4">
      <c r="A68" s="20" t="s">
        <v>58</v>
      </c>
      <c r="B68" s="20"/>
      <c r="C68" s="20"/>
      <c r="D68" s="20"/>
    </row>
    <row r="69" spans="1:4" x14ac:dyDescent="0.4">
      <c r="A69" s="20" t="s">
        <v>59</v>
      </c>
      <c r="B69" s="20"/>
      <c r="C69" s="20"/>
      <c r="D69" s="20"/>
    </row>
    <row r="70" spans="1:4" x14ac:dyDescent="0.4">
      <c r="A70" s="20" t="s">
        <v>60</v>
      </c>
      <c r="B70" s="20"/>
      <c r="C70" s="20"/>
      <c r="D70" s="20"/>
    </row>
    <row r="71" spans="1:4" x14ac:dyDescent="0.4">
      <c r="A71" s="20" t="s">
        <v>83</v>
      </c>
      <c r="B71" s="20"/>
      <c r="C71" s="20"/>
      <c r="D71" s="20"/>
    </row>
    <row r="72" spans="1:4" x14ac:dyDescent="0.4">
      <c r="A72" s="20" t="s">
        <v>84</v>
      </c>
      <c r="B72" s="20"/>
      <c r="C72" s="20"/>
      <c r="D72" s="20"/>
    </row>
    <row r="73" spans="1:4" x14ac:dyDescent="0.4">
      <c r="A73" s="20" t="s">
        <v>85</v>
      </c>
      <c r="B73" s="20"/>
      <c r="C73" s="20"/>
      <c r="D73" s="20"/>
    </row>
    <row r="74" spans="1:4" x14ac:dyDescent="0.4">
      <c r="A74" s="20" t="s">
        <v>86</v>
      </c>
      <c r="B74" s="20"/>
      <c r="C74" s="20"/>
      <c r="D74" s="20"/>
    </row>
    <row r="75" spans="1:4" x14ac:dyDescent="0.4">
      <c r="A75" s="20" t="s">
        <v>87</v>
      </c>
      <c r="B75" s="20"/>
      <c r="C75" s="20"/>
      <c r="D75" s="20"/>
    </row>
    <row r="76" spans="1:4" x14ac:dyDescent="0.4">
      <c r="A76" s="20" t="s">
        <v>88</v>
      </c>
      <c r="B76" s="20"/>
      <c r="C76" s="20"/>
      <c r="D76" s="20"/>
    </row>
    <row r="77" spans="1:4" x14ac:dyDescent="0.4">
      <c r="A77" s="20" t="s">
        <v>89</v>
      </c>
      <c r="B77" s="20"/>
      <c r="C77" s="20"/>
      <c r="D77" s="20"/>
    </row>
    <row r="78" spans="1:4" x14ac:dyDescent="0.4">
      <c r="A78" s="20" t="s">
        <v>90</v>
      </c>
      <c r="B78" s="20"/>
      <c r="C78" s="20"/>
      <c r="D78" s="20"/>
    </row>
    <row r="79" spans="1:4" x14ac:dyDescent="0.4">
      <c r="A79" s="20"/>
      <c r="B79" s="20"/>
      <c r="C79" s="20"/>
      <c r="D79" s="20"/>
    </row>
    <row r="80" spans="1:4" x14ac:dyDescent="0.4">
      <c r="A80" s="20" t="s">
        <v>51</v>
      </c>
      <c r="B80" s="20"/>
      <c r="C80" s="20"/>
      <c r="D80" s="20"/>
    </row>
    <row r="81" spans="1:4" x14ac:dyDescent="0.4">
      <c r="A81" s="20" t="s">
        <v>61</v>
      </c>
      <c r="B81" s="20"/>
      <c r="C81" s="20"/>
      <c r="D81" s="20"/>
    </row>
    <row r="82" spans="1:4" x14ac:dyDescent="0.4">
      <c r="A82" s="20" t="s">
        <v>62</v>
      </c>
      <c r="B82" s="20"/>
      <c r="C82" s="20"/>
      <c r="D82" s="20"/>
    </row>
    <row r="83" spans="1:4" x14ac:dyDescent="0.4">
      <c r="A83" s="20" t="s">
        <v>63</v>
      </c>
      <c r="B83" s="20"/>
      <c r="C83" s="20"/>
      <c r="D83" s="20"/>
    </row>
    <row r="84" spans="1:4" x14ac:dyDescent="0.4">
      <c r="A84" s="20" t="s">
        <v>64</v>
      </c>
      <c r="B84" s="20"/>
      <c r="C84" s="20"/>
      <c r="D84" s="20"/>
    </row>
    <row r="85" spans="1:4" x14ac:dyDescent="0.4">
      <c r="A85" s="20" t="s">
        <v>65</v>
      </c>
      <c r="B85" s="20"/>
      <c r="C85" s="20"/>
      <c r="D85" s="20"/>
    </row>
    <row r="86" spans="1:4" x14ac:dyDescent="0.4">
      <c r="A86" s="20" t="s">
        <v>66</v>
      </c>
      <c r="B86" s="20"/>
      <c r="C86" s="20"/>
      <c r="D86" s="20"/>
    </row>
    <row r="87" spans="1:4" x14ac:dyDescent="0.4">
      <c r="A87" s="20"/>
      <c r="B87" s="20"/>
      <c r="C87" s="20"/>
      <c r="D87" s="20"/>
    </row>
    <row r="88" spans="1:4" x14ac:dyDescent="0.4">
      <c r="A88" s="20" t="s">
        <v>51</v>
      </c>
      <c r="B88" s="20"/>
      <c r="C88" s="20"/>
      <c r="D88" s="20"/>
    </row>
    <row r="89" spans="1:4" x14ac:dyDescent="0.4">
      <c r="A89" s="20" t="s">
        <v>67</v>
      </c>
      <c r="B89" s="20"/>
      <c r="C89" s="20"/>
      <c r="D89" s="20"/>
    </row>
    <row r="90" spans="1:4" x14ac:dyDescent="0.4">
      <c r="A90" s="20" t="s">
        <v>68</v>
      </c>
      <c r="B90" s="20"/>
      <c r="C90" s="20"/>
      <c r="D90" s="20"/>
    </row>
    <row r="91" spans="1:4" x14ac:dyDescent="0.4">
      <c r="A91" s="20" t="s">
        <v>69</v>
      </c>
      <c r="B91" s="20"/>
      <c r="C91" s="20"/>
      <c r="D91" s="20"/>
    </row>
    <row r="92" spans="1:4" x14ac:dyDescent="0.4">
      <c r="A92" s="20" t="s">
        <v>70</v>
      </c>
      <c r="B92" s="20"/>
      <c r="C92" s="20"/>
      <c r="D92" s="20"/>
    </row>
    <row r="93" spans="1:4" x14ac:dyDescent="0.4">
      <c r="A93" s="20" t="s">
        <v>71</v>
      </c>
      <c r="B93" s="20"/>
      <c r="C93" s="20"/>
      <c r="D93" s="20"/>
    </row>
    <row r="94" spans="1:4" x14ac:dyDescent="0.4">
      <c r="A94" s="20" t="s">
        <v>72</v>
      </c>
      <c r="B94" s="20"/>
      <c r="C94" s="20"/>
      <c r="D94" s="20"/>
    </row>
    <row r="95" spans="1:4" x14ac:dyDescent="0.4">
      <c r="A95" s="20" t="s">
        <v>73</v>
      </c>
      <c r="B95" s="20"/>
      <c r="C95" s="20"/>
      <c r="D95" s="20"/>
    </row>
    <row r="96" spans="1:4" x14ac:dyDescent="0.4">
      <c r="A96" s="20" t="s">
        <v>74</v>
      </c>
      <c r="B96" s="20"/>
      <c r="C96" s="20"/>
      <c r="D96" s="20"/>
    </row>
    <row r="97" spans="1:4" x14ac:dyDescent="0.4">
      <c r="A97" s="20"/>
      <c r="B97" s="20"/>
      <c r="C97" s="20"/>
      <c r="D97" s="20"/>
    </row>
    <row r="98" spans="1:4" x14ac:dyDescent="0.4">
      <c r="A98" s="20" t="s">
        <v>75</v>
      </c>
      <c r="B98" s="20"/>
      <c r="C98" s="20"/>
      <c r="D98" s="20"/>
    </row>
    <row r="99" spans="1:4" x14ac:dyDescent="0.4">
      <c r="A99" s="20"/>
      <c r="B99" s="20"/>
      <c r="C99" s="20"/>
      <c r="D99" s="20"/>
    </row>
    <row r="100" spans="1:4" x14ac:dyDescent="0.4">
      <c r="A100" s="20" t="s">
        <v>51</v>
      </c>
      <c r="B100" s="20"/>
      <c r="C100" s="20"/>
      <c r="D100" s="20"/>
    </row>
    <row r="101" spans="1:4" x14ac:dyDescent="0.4">
      <c r="A101" s="20" t="s">
        <v>76</v>
      </c>
      <c r="B101" s="20"/>
      <c r="C101" s="20"/>
      <c r="D101" s="20"/>
    </row>
    <row r="102" spans="1:4" x14ac:dyDescent="0.4">
      <c r="A102" s="20" t="s">
        <v>120</v>
      </c>
      <c r="B102" s="20" t="s">
        <v>121</v>
      </c>
      <c r="C102" s="20" t="s">
        <v>122</v>
      </c>
      <c r="D102" s="20" t="s">
        <v>123</v>
      </c>
    </row>
    <row r="103" spans="1:4" x14ac:dyDescent="0.4">
      <c r="A103" s="20" t="s">
        <v>124</v>
      </c>
      <c r="B103" s="20" t="s">
        <v>125</v>
      </c>
      <c r="C103" s="20" t="s">
        <v>126</v>
      </c>
      <c r="D103" s="20" t="s">
        <v>127</v>
      </c>
    </row>
    <row r="104" spans="1:4" x14ac:dyDescent="0.4">
      <c r="A104" s="20" t="s">
        <v>128</v>
      </c>
      <c r="B104" s="20" t="s">
        <v>129</v>
      </c>
      <c r="C104" s="20" t="s">
        <v>130</v>
      </c>
      <c r="D104" s="20" t="s">
        <v>131</v>
      </c>
    </row>
    <row r="105" spans="1:4" x14ac:dyDescent="0.4">
      <c r="A105" s="20" t="s">
        <v>132</v>
      </c>
      <c r="B105" s="20" t="s">
        <v>133</v>
      </c>
      <c r="C105" s="20" t="s">
        <v>134</v>
      </c>
      <c r="D105" s="20" t="s">
        <v>135</v>
      </c>
    </row>
    <row r="106" spans="1:4" x14ac:dyDescent="0.4">
      <c r="A106" s="20" t="s">
        <v>136</v>
      </c>
      <c r="B106" s="20" t="s">
        <v>137</v>
      </c>
      <c r="C106" s="20" t="s">
        <v>138</v>
      </c>
      <c r="D106" s="20" t="s">
        <v>139</v>
      </c>
    </row>
    <row r="107" spans="1:4" x14ac:dyDescent="0.4">
      <c r="A107" s="20" t="s">
        <v>140</v>
      </c>
      <c r="B107" s="20" t="s">
        <v>141</v>
      </c>
      <c r="C107" s="20" t="s">
        <v>142</v>
      </c>
      <c r="D107" s="20" t="s">
        <v>143</v>
      </c>
    </row>
    <row r="108" spans="1:4" x14ac:dyDescent="0.4">
      <c r="A108" s="20" t="s">
        <v>144</v>
      </c>
      <c r="B108" s="20" t="s">
        <v>145</v>
      </c>
      <c r="C108" s="20" t="s">
        <v>146</v>
      </c>
      <c r="D108" s="20" t="s">
        <v>147</v>
      </c>
    </row>
    <row r="109" spans="1:4" x14ac:dyDescent="0.4">
      <c r="A109" s="20" t="s">
        <v>148</v>
      </c>
      <c r="B109" s="20" t="s">
        <v>149</v>
      </c>
      <c r="C109" s="20" t="s">
        <v>150</v>
      </c>
      <c r="D109" s="20" t="s">
        <v>151</v>
      </c>
    </row>
    <row r="110" spans="1:4" x14ac:dyDescent="0.4">
      <c r="A110" s="20" t="s">
        <v>152</v>
      </c>
      <c r="B110" s="20" t="s">
        <v>153</v>
      </c>
      <c r="C110" s="20" t="s">
        <v>154</v>
      </c>
      <c r="D110" s="20" t="s">
        <v>155</v>
      </c>
    </row>
    <row r="111" spans="1:4" x14ac:dyDescent="0.4">
      <c r="A111" s="20" t="s">
        <v>156</v>
      </c>
      <c r="B111" s="20" t="s">
        <v>157</v>
      </c>
      <c r="C111" s="20" t="s">
        <v>158</v>
      </c>
      <c r="D111" s="20" t="s">
        <v>159</v>
      </c>
    </row>
    <row r="112" spans="1:4" x14ac:dyDescent="0.4">
      <c r="A112" s="20" t="s">
        <v>160</v>
      </c>
      <c r="B112" s="20" t="s">
        <v>161</v>
      </c>
      <c r="C112" s="20" t="s">
        <v>162</v>
      </c>
      <c r="D112" s="20" t="s">
        <v>163</v>
      </c>
    </row>
    <row r="113" spans="1:4" x14ac:dyDescent="0.4">
      <c r="A113" s="20" t="s">
        <v>164</v>
      </c>
      <c r="B113" s="20" t="s">
        <v>165</v>
      </c>
      <c r="C113" s="20" t="s">
        <v>166</v>
      </c>
      <c r="D113" s="20" t="s">
        <v>167</v>
      </c>
    </row>
    <row r="114" spans="1:4" x14ac:dyDescent="0.4">
      <c r="A114" s="20" t="s">
        <v>168</v>
      </c>
      <c r="B114" s="20" t="s">
        <v>169</v>
      </c>
      <c r="C114" s="20" t="s">
        <v>170</v>
      </c>
      <c r="D114" s="20" t="s">
        <v>171</v>
      </c>
    </row>
    <row r="115" spans="1:4" x14ac:dyDescent="0.4">
      <c r="A115" s="20" t="s">
        <v>172</v>
      </c>
      <c r="B115" s="20" t="s">
        <v>173</v>
      </c>
      <c r="C115" s="20" t="s">
        <v>174</v>
      </c>
      <c r="D115" s="20" t="s">
        <v>175</v>
      </c>
    </row>
    <row r="116" spans="1:4" x14ac:dyDescent="0.4">
      <c r="A116" s="20" t="s">
        <v>176</v>
      </c>
      <c r="B116" s="20" t="s">
        <v>177</v>
      </c>
      <c r="C116" s="20" t="s">
        <v>178</v>
      </c>
      <c r="D116" s="20" t="s">
        <v>179</v>
      </c>
    </row>
    <row r="117" spans="1:4" x14ac:dyDescent="0.4">
      <c r="A117" s="20" t="s">
        <v>180</v>
      </c>
      <c r="B117" s="20" t="s">
        <v>181</v>
      </c>
      <c r="C117" s="20" t="s">
        <v>182</v>
      </c>
      <c r="D117" s="20" t="s">
        <v>183</v>
      </c>
    </row>
    <row r="118" spans="1:4" x14ac:dyDescent="0.4">
      <c r="A118" s="20" t="s">
        <v>184</v>
      </c>
      <c r="B118" s="20" t="s">
        <v>185</v>
      </c>
      <c r="C118" s="20" t="s">
        <v>186</v>
      </c>
      <c r="D118" s="20" t="s">
        <v>187</v>
      </c>
    </row>
    <row r="119" spans="1:4" x14ac:dyDescent="0.4">
      <c r="A119" s="20" t="s">
        <v>188</v>
      </c>
      <c r="B119" s="20" t="s">
        <v>189</v>
      </c>
      <c r="C119" s="20" t="s">
        <v>190</v>
      </c>
      <c r="D119" s="20" t="s">
        <v>191</v>
      </c>
    </row>
    <row r="120" spans="1:4" x14ac:dyDescent="0.4">
      <c r="A120" s="20"/>
      <c r="B120" s="20"/>
      <c r="C120" s="20"/>
      <c r="D120" s="20"/>
    </row>
    <row r="121" spans="1:4" x14ac:dyDescent="0.4">
      <c r="A121" s="20" t="s">
        <v>51</v>
      </c>
      <c r="B121" s="20"/>
      <c r="C121" s="20"/>
      <c r="D121" s="20"/>
    </row>
    <row r="122" spans="1:4" x14ac:dyDescent="0.4">
      <c r="A122" s="20" t="s">
        <v>77</v>
      </c>
      <c r="B122" s="20"/>
      <c r="C122" s="20"/>
      <c r="D122" s="20"/>
    </row>
    <row r="123" spans="1:4" x14ac:dyDescent="0.4">
      <c r="A123" s="20" t="s">
        <v>192</v>
      </c>
      <c r="B123" s="20" t="s">
        <v>193</v>
      </c>
      <c r="C123" s="20" t="s">
        <v>194</v>
      </c>
      <c r="D123" s="20" t="s">
        <v>120</v>
      </c>
    </row>
    <row r="124" spans="1:4" x14ac:dyDescent="0.4">
      <c r="A124" s="20" t="s">
        <v>121</v>
      </c>
      <c r="B124" s="20" t="s">
        <v>122</v>
      </c>
      <c r="C124" s="20" t="s">
        <v>123</v>
      </c>
      <c r="D124" s="20" t="s">
        <v>124</v>
      </c>
    </row>
    <row r="125" spans="1:4" x14ac:dyDescent="0.4">
      <c r="A125" s="20" t="s">
        <v>125</v>
      </c>
      <c r="B125" s="20" t="s">
        <v>126</v>
      </c>
      <c r="C125" s="20" t="s">
        <v>127</v>
      </c>
      <c r="D125" s="20" t="s">
        <v>128</v>
      </c>
    </row>
    <row r="126" spans="1:4" x14ac:dyDescent="0.4">
      <c r="A126" s="20" t="s">
        <v>129</v>
      </c>
      <c r="B126" s="20" t="s">
        <v>130</v>
      </c>
      <c r="C126" s="20" t="s">
        <v>131</v>
      </c>
      <c r="D126" s="20" t="s">
        <v>132</v>
      </c>
    </row>
    <row r="127" spans="1:4" x14ac:dyDescent="0.4">
      <c r="A127" s="20" t="s">
        <v>133</v>
      </c>
      <c r="B127" s="20" t="s">
        <v>134</v>
      </c>
      <c r="C127" s="20" t="s">
        <v>135</v>
      </c>
      <c r="D127" s="20" t="s">
        <v>136</v>
      </c>
    </row>
    <row r="128" spans="1:4" x14ac:dyDescent="0.4">
      <c r="A128" s="20" t="s">
        <v>137</v>
      </c>
      <c r="B128" s="20" t="s">
        <v>138</v>
      </c>
      <c r="C128" s="20" t="s">
        <v>139</v>
      </c>
      <c r="D128" s="20" t="s">
        <v>140</v>
      </c>
    </row>
    <row r="129" spans="1:4" x14ac:dyDescent="0.4">
      <c r="A129" s="20" t="s">
        <v>141</v>
      </c>
      <c r="B129" s="20" t="s">
        <v>142</v>
      </c>
      <c r="C129" s="20" t="s">
        <v>143</v>
      </c>
      <c r="D129" s="20" t="s">
        <v>144</v>
      </c>
    </row>
    <row r="130" spans="1:4" x14ac:dyDescent="0.4">
      <c r="A130" s="20" t="s">
        <v>145</v>
      </c>
      <c r="B130" s="20" t="s">
        <v>146</v>
      </c>
      <c r="C130" s="20" t="s">
        <v>147</v>
      </c>
      <c r="D130" s="20" t="s">
        <v>148</v>
      </c>
    </row>
    <row r="131" spans="1:4" x14ac:dyDescent="0.4">
      <c r="A131" s="20" t="s">
        <v>149</v>
      </c>
      <c r="B131" s="20" t="s">
        <v>150</v>
      </c>
      <c r="C131" s="20" t="s">
        <v>151</v>
      </c>
      <c r="D131" s="20" t="s">
        <v>152</v>
      </c>
    </row>
    <row r="132" spans="1:4" x14ac:dyDescent="0.4">
      <c r="A132" s="20" t="s">
        <v>153</v>
      </c>
      <c r="B132" s="20" t="s">
        <v>154</v>
      </c>
      <c r="C132" s="20" t="s">
        <v>155</v>
      </c>
      <c r="D132" s="20"/>
    </row>
    <row r="133" spans="1:4" x14ac:dyDescent="0.4">
      <c r="A133" s="20"/>
      <c r="B133" s="20"/>
      <c r="C133" s="20"/>
      <c r="D133" s="20"/>
    </row>
    <row r="134" spans="1:4" x14ac:dyDescent="0.4">
      <c r="A134" s="20" t="s">
        <v>78</v>
      </c>
      <c r="B134" s="20"/>
      <c r="C134" s="20"/>
      <c r="D134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H41"/>
  <sheetViews>
    <sheetView tabSelected="1" zoomScale="55" zoomScaleNormal="55" workbookViewId="0">
      <pane xSplit="4" topLeftCell="E1" activePane="topRight" state="frozen"/>
      <selection activeCell="A4" sqref="A4"/>
      <selection pane="topRight" activeCell="AW6" sqref="AW6"/>
    </sheetView>
  </sheetViews>
  <sheetFormatPr defaultColWidth="8.87890625" defaultRowHeight="12.75" x14ac:dyDescent="0.35"/>
  <cols>
    <col min="1" max="1" width="15" style="1" customWidth="1"/>
    <col min="2" max="2" width="8.234375" style="1" customWidth="1"/>
    <col min="3" max="3" width="7.3515625" style="1" bestFit="1" customWidth="1"/>
    <col min="4" max="4" width="8.46875" style="1" customWidth="1"/>
    <col min="5" max="5" width="10.3515625" style="1" bestFit="1" customWidth="1"/>
    <col min="6" max="8" width="4.64453125" style="1" bestFit="1" customWidth="1"/>
    <col min="9" max="9" width="5.52734375" style="1" bestFit="1" customWidth="1"/>
    <col min="10" max="10" width="3.76171875" style="1" bestFit="1" customWidth="1"/>
    <col min="11" max="11" width="8.703125" style="1" bestFit="1" customWidth="1"/>
    <col min="12" max="12" width="4.5859375" style="1" customWidth="1"/>
    <col min="13" max="13" width="4.87890625" style="1" bestFit="1" customWidth="1"/>
    <col min="14" max="21" width="5.52734375" style="1" bestFit="1" customWidth="1"/>
    <col min="22" max="33" width="5.76171875" style="1" bestFit="1" customWidth="1"/>
    <col min="34" max="34" width="6.41015625" style="1" bestFit="1" customWidth="1"/>
    <col min="35" max="42" width="5.76171875" style="1" bestFit="1" customWidth="1"/>
    <col min="43" max="43" width="5.703125" style="36" bestFit="1" customWidth="1"/>
    <col min="44" max="46" width="5.52734375" style="1" bestFit="1" customWidth="1"/>
    <col min="47" max="52" width="5.234375" style="1" bestFit="1" customWidth="1"/>
    <col min="53" max="72" width="5.41015625" style="1" bestFit="1" customWidth="1"/>
    <col min="73" max="73" width="5.41015625" style="36" customWidth="1"/>
    <col min="74" max="79" width="5.41015625" style="1" customWidth="1"/>
    <col min="80" max="82" width="5" style="1" bestFit="1" customWidth="1"/>
    <col min="83" max="95" width="5.87890625" style="1" bestFit="1" customWidth="1"/>
    <col min="96" max="119" width="5.87890625" style="1" customWidth="1"/>
    <col min="120" max="138" width="5.76171875" style="1" customWidth="1"/>
    <col min="139" max="16384" width="8.87890625" style="1"/>
  </cols>
  <sheetData>
    <row r="1" spans="1:138" ht="19.899999999999999" x14ac:dyDescent="0.5">
      <c r="A1" s="18" t="s">
        <v>106</v>
      </c>
      <c r="AO1" s="1" t="s">
        <v>109</v>
      </c>
      <c r="AP1" s="68">
        <f>AVERAGE(AP2:AV2)</f>
        <v>5.8571428571428568</v>
      </c>
    </row>
    <row r="2" spans="1:138" ht="15" x14ac:dyDescent="0.4">
      <c r="A2" s="35" t="s">
        <v>104</v>
      </c>
      <c r="AO2" s="3" t="s">
        <v>108</v>
      </c>
      <c r="AP2" s="11">
        <f>+AO5-AP5</f>
        <v>7</v>
      </c>
      <c r="AQ2" s="11">
        <f t="shared" ref="AQ2:AV2" si="0">+AP5-AQ5</f>
        <v>9</v>
      </c>
      <c r="AR2" s="11">
        <f t="shared" si="0"/>
        <v>7</v>
      </c>
      <c r="AS2" s="11">
        <f t="shared" si="0"/>
        <v>16</v>
      </c>
      <c r="AT2" s="11">
        <f t="shared" si="0"/>
        <v>1</v>
      </c>
      <c r="AU2" s="11">
        <f t="shared" si="0"/>
        <v>14</v>
      </c>
      <c r="AV2" s="11">
        <f t="shared" si="0"/>
        <v>-13</v>
      </c>
    </row>
    <row r="3" spans="1:138" ht="29.25" customHeight="1" x14ac:dyDescent="0.35">
      <c r="D3" s="13" t="s">
        <v>80</v>
      </c>
      <c r="H3" s="7"/>
      <c r="M3" s="26">
        <v>43891</v>
      </c>
      <c r="N3" s="26">
        <f>+M3+1</f>
        <v>43892</v>
      </c>
      <c r="O3" s="26">
        <f t="shared" ref="O3:BZ3" si="1">+N3+1</f>
        <v>43893</v>
      </c>
      <c r="P3" s="26">
        <f t="shared" si="1"/>
        <v>43894</v>
      </c>
      <c r="Q3" s="26">
        <f t="shared" si="1"/>
        <v>43895</v>
      </c>
      <c r="R3" s="26">
        <f t="shared" si="1"/>
        <v>43896</v>
      </c>
      <c r="S3" s="26">
        <f t="shared" si="1"/>
        <v>43897</v>
      </c>
      <c r="T3" s="26">
        <f t="shared" si="1"/>
        <v>43898</v>
      </c>
      <c r="U3" s="26">
        <f t="shared" si="1"/>
        <v>43899</v>
      </c>
      <c r="V3" s="26">
        <f t="shared" si="1"/>
        <v>43900</v>
      </c>
      <c r="W3" s="26">
        <f t="shared" si="1"/>
        <v>43901</v>
      </c>
      <c r="X3" s="26">
        <f t="shared" si="1"/>
        <v>43902</v>
      </c>
      <c r="Y3" s="26">
        <f t="shared" si="1"/>
        <v>43903</v>
      </c>
      <c r="Z3" s="26">
        <f t="shared" si="1"/>
        <v>43904</v>
      </c>
      <c r="AA3" s="26">
        <f t="shared" si="1"/>
        <v>43905</v>
      </c>
      <c r="AB3" s="26">
        <f t="shared" si="1"/>
        <v>43906</v>
      </c>
      <c r="AC3" s="26">
        <f t="shared" si="1"/>
        <v>43907</v>
      </c>
      <c r="AD3" s="26">
        <f t="shared" si="1"/>
        <v>43908</v>
      </c>
      <c r="AE3" s="26">
        <f t="shared" si="1"/>
        <v>43909</v>
      </c>
      <c r="AF3" s="26">
        <f t="shared" si="1"/>
        <v>43910</v>
      </c>
      <c r="AG3" s="26">
        <f t="shared" si="1"/>
        <v>43911</v>
      </c>
      <c r="AH3" s="26">
        <f t="shared" si="1"/>
        <v>43912</v>
      </c>
      <c r="AI3" s="26">
        <f t="shared" si="1"/>
        <v>43913</v>
      </c>
      <c r="AJ3" s="26">
        <f t="shared" si="1"/>
        <v>43914</v>
      </c>
      <c r="AK3" s="26">
        <f t="shared" si="1"/>
        <v>43915</v>
      </c>
      <c r="AL3" s="26">
        <f t="shared" si="1"/>
        <v>43916</v>
      </c>
      <c r="AM3" s="26">
        <f t="shared" si="1"/>
        <v>43917</v>
      </c>
      <c r="AN3" s="26">
        <f t="shared" si="1"/>
        <v>43918</v>
      </c>
      <c r="AO3" s="26">
        <f t="shared" si="1"/>
        <v>43919</v>
      </c>
      <c r="AP3" s="26">
        <f t="shared" si="1"/>
        <v>43920</v>
      </c>
      <c r="AQ3" s="37">
        <f t="shared" si="1"/>
        <v>43921</v>
      </c>
      <c r="AR3" s="26">
        <f t="shared" si="1"/>
        <v>43922</v>
      </c>
      <c r="AS3" s="26">
        <f t="shared" si="1"/>
        <v>43923</v>
      </c>
      <c r="AT3" s="26">
        <f t="shared" si="1"/>
        <v>43924</v>
      </c>
      <c r="AU3" s="26">
        <f t="shared" si="1"/>
        <v>43925</v>
      </c>
      <c r="AV3" s="26">
        <f t="shared" si="1"/>
        <v>43926</v>
      </c>
      <c r="AW3" s="26">
        <f t="shared" si="1"/>
        <v>43927</v>
      </c>
      <c r="AX3" s="26">
        <f t="shared" si="1"/>
        <v>43928</v>
      </c>
      <c r="AY3" s="26">
        <f t="shared" si="1"/>
        <v>43929</v>
      </c>
      <c r="AZ3" s="26">
        <f t="shared" si="1"/>
        <v>43930</v>
      </c>
      <c r="BA3" s="26">
        <f t="shared" si="1"/>
        <v>43931</v>
      </c>
      <c r="BB3" s="26">
        <f t="shared" si="1"/>
        <v>43932</v>
      </c>
      <c r="BC3" s="26">
        <f t="shared" si="1"/>
        <v>43933</v>
      </c>
      <c r="BD3" s="26">
        <f t="shared" si="1"/>
        <v>43934</v>
      </c>
      <c r="BE3" s="26">
        <f t="shared" si="1"/>
        <v>43935</v>
      </c>
      <c r="BF3" s="26">
        <f t="shared" si="1"/>
        <v>43936</v>
      </c>
      <c r="BG3" s="26">
        <f t="shared" si="1"/>
        <v>43937</v>
      </c>
      <c r="BH3" s="26">
        <f t="shared" si="1"/>
        <v>43938</v>
      </c>
      <c r="BI3" s="26">
        <f t="shared" si="1"/>
        <v>43939</v>
      </c>
      <c r="BJ3" s="26">
        <f t="shared" si="1"/>
        <v>43940</v>
      </c>
      <c r="BK3" s="26">
        <f t="shared" si="1"/>
        <v>43941</v>
      </c>
      <c r="BL3" s="26">
        <f t="shared" si="1"/>
        <v>43942</v>
      </c>
      <c r="BM3" s="26">
        <f t="shared" si="1"/>
        <v>43943</v>
      </c>
      <c r="BN3" s="26">
        <f t="shared" si="1"/>
        <v>43944</v>
      </c>
      <c r="BO3" s="26">
        <f t="shared" si="1"/>
        <v>43945</v>
      </c>
      <c r="BP3" s="26">
        <f t="shared" si="1"/>
        <v>43946</v>
      </c>
      <c r="BQ3" s="26">
        <f t="shared" si="1"/>
        <v>43947</v>
      </c>
      <c r="BR3" s="26">
        <f t="shared" si="1"/>
        <v>43948</v>
      </c>
      <c r="BS3" s="26">
        <f t="shared" si="1"/>
        <v>43949</v>
      </c>
      <c r="BT3" s="26">
        <f t="shared" si="1"/>
        <v>43950</v>
      </c>
      <c r="BU3" s="37">
        <f t="shared" si="1"/>
        <v>43951</v>
      </c>
      <c r="BV3" s="26">
        <f t="shared" si="1"/>
        <v>43952</v>
      </c>
      <c r="BW3" s="26">
        <f t="shared" si="1"/>
        <v>43953</v>
      </c>
      <c r="BX3" s="26">
        <f t="shared" si="1"/>
        <v>43954</v>
      </c>
      <c r="BY3" s="26">
        <f t="shared" si="1"/>
        <v>43955</v>
      </c>
      <c r="BZ3" s="26">
        <f t="shared" si="1"/>
        <v>43956</v>
      </c>
      <c r="CA3" s="26">
        <f t="shared" ref="CA3" si="2">+BZ3+1</f>
        <v>43957</v>
      </c>
      <c r="CB3" s="26">
        <f t="shared" ref="CB3:DN4" si="3">+CA3+1</f>
        <v>43958</v>
      </c>
      <c r="CC3" s="26">
        <f t="shared" si="3"/>
        <v>43959</v>
      </c>
      <c r="CD3" s="26">
        <f t="shared" si="3"/>
        <v>43960</v>
      </c>
      <c r="CE3" s="26">
        <f t="shared" si="3"/>
        <v>43961</v>
      </c>
      <c r="CF3" s="26">
        <f t="shared" si="3"/>
        <v>43962</v>
      </c>
      <c r="CG3" s="26">
        <f t="shared" si="3"/>
        <v>43963</v>
      </c>
      <c r="CH3" s="26">
        <f t="shared" si="3"/>
        <v>43964</v>
      </c>
      <c r="CI3" s="26">
        <f t="shared" si="3"/>
        <v>43965</v>
      </c>
      <c r="CJ3" s="26">
        <f t="shared" si="3"/>
        <v>43966</v>
      </c>
      <c r="CK3" s="26">
        <f t="shared" si="3"/>
        <v>43967</v>
      </c>
      <c r="CL3" s="26">
        <f t="shared" si="3"/>
        <v>43968</v>
      </c>
      <c r="CM3" s="26">
        <f t="shared" si="3"/>
        <v>43969</v>
      </c>
      <c r="CN3" s="26">
        <f t="shared" si="3"/>
        <v>43970</v>
      </c>
      <c r="CO3" s="26">
        <f t="shared" si="3"/>
        <v>43971</v>
      </c>
      <c r="CP3" s="26">
        <f t="shared" si="3"/>
        <v>43972</v>
      </c>
      <c r="CQ3" s="26">
        <f t="shared" si="3"/>
        <v>43973</v>
      </c>
      <c r="CR3" s="26">
        <f t="shared" si="3"/>
        <v>43974</v>
      </c>
      <c r="CS3" s="26">
        <f t="shared" si="3"/>
        <v>43975</v>
      </c>
      <c r="CT3" s="26">
        <f t="shared" si="3"/>
        <v>43976</v>
      </c>
      <c r="CU3" s="26">
        <f t="shared" si="3"/>
        <v>43977</v>
      </c>
      <c r="CV3" s="26">
        <f t="shared" si="3"/>
        <v>43978</v>
      </c>
      <c r="CW3" s="26">
        <f t="shared" si="3"/>
        <v>43979</v>
      </c>
      <c r="CX3" s="26">
        <f t="shared" si="3"/>
        <v>43980</v>
      </c>
      <c r="CY3" s="26">
        <f t="shared" si="3"/>
        <v>43981</v>
      </c>
      <c r="CZ3" s="26">
        <f t="shared" si="3"/>
        <v>43982</v>
      </c>
      <c r="DA3" s="26">
        <f t="shared" si="3"/>
        <v>43983</v>
      </c>
      <c r="DB3" s="26">
        <f t="shared" si="3"/>
        <v>43984</v>
      </c>
      <c r="DC3" s="26">
        <f t="shared" si="3"/>
        <v>43985</v>
      </c>
      <c r="DD3" s="26">
        <f t="shared" si="3"/>
        <v>43986</v>
      </c>
      <c r="DE3" s="26">
        <f t="shared" si="3"/>
        <v>43987</v>
      </c>
      <c r="DF3" s="26">
        <f t="shared" si="3"/>
        <v>43988</v>
      </c>
      <c r="DG3" s="26">
        <f t="shared" si="3"/>
        <v>43989</v>
      </c>
      <c r="DH3" s="26">
        <f t="shared" si="3"/>
        <v>43990</v>
      </c>
      <c r="DI3" s="26">
        <f t="shared" si="3"/>
        <v>43991</v>
      </c>
      <c r="DJ3" s="26">
        <f t="shared" si="3"/>
        <v>43992</v>
      </c>
      <c r="DK3" s="26">
        <f t="shared" si="3"/>
        <v>43993</v>
      </c>
      <c r="DL3" s="26">
        <f t="shared" si="3"/>
        <v>43994</v>
      </c>
      <c r="DM3" s="26">
        <f t="shared" si="3"/>
        <v>43995</v>
      </c>
      <c r="DN3" s="26">
        <f t="shared" si="3"/>
        <v>43996</v>
      </c>
      <c r="DO3" s="26">
        <f t="shared" ref="DO3:DO4" si="4">+DN3+1</f>
        <v>43997</v>
      </c>
      <c r="DP3" s="26">
        <f t="shared" ref="DP3:DP4" si="5">+DO3+1</f>
        <v>43998</v>
      </c>
      <c r="DQ3" s="26">
        <f t="shared" ref="DQ3:DS4" si="6">+DP3+1</f>
        <v>43999</v>
      </c>
      <c r="DR3" s="26">
        <f t="shared" si="6"/>
        <v>44000</v>
      </c>
      <c r="DS3" s="26">
        <f t="shared" si="6"/>
        <v>44001</v>
      </c>
      <c r="DT3" s="26">
        <f t="shared" ref="DT3:DT4" si="7">+DS3+1</f>
        <v>44002</v>
      </c>
      <c r="DU3" s="26">
        <f t="shared" ref="DU3:DU4" si="8">+DT3+1</f>
        <v>44003</v>
      </c>
      <c r="DV3" s="26">
        <f t="shared" ref="DV3:DV4" si="9">+DU3+1</f>
        <v>44004</v>
      </c>
      <c r="DW3" s="26">
        <f t="shared" ref="DW3:DW4" si="10">+DV3+1</f>
        <v>44005</v>
      </c>
      <c r="DX3" s="26">
        <f t="shared" ref="DX3:DX4" si="11">+DW3+1</f>
        <v>44006</v>
      </c>
      <c r="DY3" s="26">
        <f t="shared" ref="DY3:DY4" si="12">+DX3+1</f>
        <v>44007</v>
      </c>
      <c r="DZ3" s="26">
        <f t="shared" ref="DZ3:DZ4" si="13">+DY3+1</f>
        <v>44008</v>
      </c>
      <c r="EA3" s="26">
        <f t="shared" ref="EA3:EA4" si="14">+DZ3+1</f>
        <v>44009</v>
      </c>
      <c r="EB3" s="26">
        <f t="shared" ref="EB3:EB4" si="15">+EA3+1</f>
        <v>44010</v>
      </c>
      <c r="EC3" s="26">
        <f t="shared" ref="EC3:EC4" si="16">+EB3+1</f>
        <v>44011</v>
      </c>
      <c r="ED3" s="26">
        <f t="shared" ref="ED3:ED4" si="17">+EC3+1</f>
        <v>44012</v>
      </c>
      <c r="EE3" s="26">
        <f t="shared" ref="EE3:EE4" si="18">+ED3+1</f>
        <v>44013</v>
      </c>
      <c r="EF3" s="26">
        <f t="shared" ref="EF3:EF4" si="19">+EE3+1</f>
        <v>44014</v>
      </c>
      <c r="EG3" s="26">
        <f t="shared" ref="EG3:EG4" si="20">+EF3+1</f>
        <v>44015</v>
      </c>
      <c r="EH3" s="26">
        <f t="shared" ref="EH3:EH4" si="21">+EG3+1</f>
        <v>44016</v>
      </c>
    </row>
    <row r="4" spans="1:138" s="2" customFormat="1" ht="30" x14ac:dyDescent="0.4">
      <c r="A4" s="17" t="s">
        <v>12</v>
      </c>
      <c r="B4" s="10" t="s">
        <v>0</v>
      </c>
      <c r="C4" s="10" t="s">
        <v>1</v>
      </c>
      <c r="D4" s="10" t="s">
        <v>2</v>
      </c>
      <c r="E4" s="10" t="s">
        <v>8</v>
      </c>
      <c r="F4" s="10" t="s">
        <v>10</v>
      </c>
      <c r="G4" s="10" t="s">
        <v>6</v>
      </c>
      <c r="H4" s="15" t="s">
        <v>7</v>
      </c>
      <c r="I4" s="15" t="s">
        <v>9</v>
      </c>
      <c r="J4" s="15" t="s">
        <v>11</v>
      </c>
      <c r="K4" s="10" t="s">
        <v>3</v>
      </c>
      <c r="L4" s="11">
        <v>0</v>
      </c>
      <c r="M4" s="11">
        <v>1</v>
      </c>
      <c r="N4" s="11">
        <f>+M4+1</f>
        <v>2</v>
      </c>
      <c r="O4" s="11">
        <f t="shared" ref="O4:AN4" si="22">+N4+1</f>
        <v>3</v>
      </c>
      <c r="P4" s="11">
        <f t="shared" si="22"/>
        <v>4</v>
      </c>
      <c r="Q4" s="11">
        <f t="shared" si="22"/>
        <v>5</v>
      </c>
      <c r="R4" s="11">
        <f t="shared" si="22"/>
        <v>6</v>
      </c>
      <c r="S4" s="11">
        <f t="shared" si="22"/>
        <v>7</v>
      </c>
      <c r="T4" s="11">
        <f t="shared" si="22"/>
        <v>8</v>
      </c>
      <c r="U4" s="11">
        <f t="shared" si="22"/>
        <v>9</v>
      </c>
      <c r="V4" s="11">
        <f t="shared" si="22"/>
        <v>10</v>
      </c>
      <c r="W4" s="11">
        <f t="shared" si="22"/>
        <v>11</v>
      </c>
      <c r="X4" s="11">
        <f t="shared" si="22"/>
        <v>12</v>
      </c>
      <c r="Y4" s="11">
        <f t="shared" si="22"/>
        <v>13</v>
      </c>
      <c r="Z4" s="11">
        <f t="shared" si="22"/>
        <v>14</v>
      </c>
      <c r="AA4" s="11">
        <f t="shared" si="22"/>
        <v>15</v>
      </c>
      <c r="AB4" s="11">
        <f t="shared" si="22"/>
        <v>16</v>
      </c>
      <c r="AC4" s="11">
        <f t="shared" si="22"/>
        <v>17</v>
      </c>
      <c r="AD4" s="11">
        <f t="shared" si="22"/>
        <v>18</v>
      </c>
      <c r="AE4" s="11">
        <f t="shared" si="22"/>
        <v>19</v>
      </c>
      <c r="AF4" s="11">
        <f t="shared" si="22"/>
        <v>20</v>
      </c>
      <c r="AG4" s="11">
        <f t="shared" si="22"/>
        <v>21</v>
      </c>
      <c r="AH4" s="11">
        <f t="shared" si="22"/>
        <v>22</v>
      </c>
      <c r="AI4" s="11">
        <f t="shared" si="22"/>
        <v>23</v>
      </c>
      <c r="AJ4" s="11">
        <f t="shared" si="22"/>
        <v>24</v>
      </c>
      <c r="AK4" s="11">
        <f t="shared" si="22"/>
        <v>25</v>
      </c>
      <c r="AL4" s="11">
        <f t="shared" si="22"/>
        <v>26</v>
      </c>
      <c r="AM4" s="11">
        <f t="shared" si="22"/>
        <v>27</v>
      </c>
      <c r="AN4" s="11">
        <f t="shared" si="22"/>
        <v>28</v>
      </c>
      <c r="AO4" s="11">
        <f t="shared" ref="AO4:BG4" si="23">+AN4+1</f>
        <v>29</v>
      </c>
      <c r="AP4" s="11">
        <f t="shared" si="23"/>
        <v>30</v>
      </c>
      <c r="AQ4" s="38">
        <f t="shared" si="23"/>
        <v>31</v>
      </c>
      <c r="AR4" s="11">
        <f t="shared" si="23"/>
        <v>32</v>
      </c>
      <c r="AS4" s="11">
        <f t="shared" si="23"/>
        <v>33</v>
      </c>
      <c r="AT4" s="11">
        <f t="shared" si="23"/>
        <v>34</v>
      </c>
      <c r="AU4" s="11">
        <f t="shared" si="23"/>
        <v>35</v>
      </c>
      <c r="AV4" s="11">
        <f t="shared" si="23"/>
        <v>36</v>
      </c>
      <c r="AW4" s="11">
        <f t="shared" si="23"/>
        <v>37</v>
      </c>
      <c r="AX4" s="11">
        <f t="shared" si="23"/>
        <v>38</v>
      </c>
      <c r="AY4" s="11">
        <f t="shared" si="23"/>
        <v>39</v>
      </c>
      <c r="AZ4" s="11">
        <f t="shared" si="23"/>
        <v>40</v>
      </c>
      <c r="BA4" s="11">
        <f t="shared" si="23"/>
        <v>41</v>
      </c>
      <c r="BB4" s="11">
        <f t="shared" si="23"/>
        <v>42</v>
      </c>
      <c r="BC4" s="11">
        <f t="shared" si="23"/>
        <v>43</v>
      </c>
      <c r="BD4" s="11">
        <f t="shared" si="23"/>
        <v>44</v>
      </c>
      <c r="BE4" s="11">
        <f t="shared" si="23"/>
        <v>45</v>
      </c>
      <c r="BF4" s="11">
        <f t="shared" si="23"/>
        <v>46</v>
      </c>
      <c r="BG4" s="11">
        <f t="shared" si="23"/>
        <v>47</v>
      </c>
      <c r="BH4" s="11">
        <f t="shared" ref="BH4:BN4" si="24">+BG4+1</f>
        <v>48</v>
      </c>
      <c r="BI4" s="11">
        <f t="shared" si="24"/>
        <v>49</v>
      </c>
      <c r="BJ4" s="11">
        <f t="shared" si="24"/>
        <v>50</v>
      </c>
      <c r="BK4" s="11">
        <f t="shared" si="24"/>
        <v>51</v>
      </c>
      <c r="BL4" s="11">
        <f t="shared" si="24"/>
        <v>52</v>
      </c>
      <c r="BM4" s="11">
        <f t="shared" si="24"/>
        <v>53</v>
      </c>
      <c r="BN4" s="11">
        <f t="shared" si="24"/>
        <v>54</v>
      </c>
      <c r="BO4" s="11">
        <f t="shared" ref="BO4:BU4" si="25">+BN4+1</f>
        <v>55</v>
      </c>
      <c r="BP4" s="11">
        <f t="shared" si="25"/>
        <v>56</v>
      </c>
      <c r="BQ4" s="11">
        <f t="shared" si="25"/>
        <v>57</v>
      </c>
      <c r="BR4" s="11">
        <f t="shared" si="25"/>
        <v>58</v>
      </c>
      <c r="BS4" s="11">
        <f t="shared" si="25"/>
        <v>59</v>
      </c>
      <c r="BT4" s="11">
        <f t="shared" si="25"/>
        <v>60</v>
      </c>
      <c r="BU4" s="38">
        <f t="shared" si="25"/>
        <v>61</v>
      </c>
      <c r="BV4" s="11">
        <f t="shared" ref="BV4:CA4" si="26">+BU4+1</f>
        <v>62</v>
      </c>
      <c r="BW4" s="11">
        <f t="shared" si="26"/>
        <v>63</v>
      </c>
      <c r="BX4" s="11">
        <f t="shared" si="26"/>
        <v>64</v>
      </c>
      <c r="BY4" s="11">
        <f t="shared" si="26"/>
        <v>65</v>
      </c>
      <c r="BZ4" s="11">
        <f t="shared" si="26"/>
        <v>66</v>
      </c>
      <c r="CA4" s="11">
        <f t="shared" si="26"/>
        <v>67</v>
      </c>
      <c r="CB4" s="11">
        <f t="shared" ref="CB4:CM4" si="27">+CA4+1</f>
        <v>68</v>
      </c>
      <c r="CC4" s="11">
        <f t="shared" si="27"/>
        <v>69</v>
      </c>
      <c r="CD4" s="11">
        <f t="shared" si="27"/>
        <v>70</v>
      </c>
      <c r="CE4" s="11">
        <f t="shared" si="27"/>
        <v>71</v>
      </c>
      <c r="CF4" s="11">
        <f t="shared" si="27"/>
        <v>72</v>
      </c>
      <c r="CG4" s="11">
        <f t="shared" si="27"/>
        <v>73</v>
      </c>
      <c r="CH4" s="11">
        <f t="shared" si="27"/>
        <v>74</v>
      </c>
      <c r="CI4" s="11">
        <f t="shared" si="27"/>
        <v>75</v>
      </c>
      <c r="CJ4" s="11">
        <f t="shared" si="27"/>
        <v>76</v>
      </c>
      <c r="CK4" s="11">
        <f t="shared" si="27"/>
        <v>77</v>
      </c>
      <c r="CL4" s="11">
        <f t="shared" si="27"/>
        <v>78</v>
      </c>
      <c r="CM4" s="11">
        <f t="shared" si="27"/>
        <v>79</v>
      </c>
      <c r="CN4" s="11">
        <f t="shared" si="3"/>
        <v>80</v>
      </c>
      <c r="CO4" s="11">
        <f t="shared" si="3"/>
        <v>81</v>
      </c>
      <c r="CP4" s="11">
        <f t="shared" si="3"/>
        <v>82</v>
      </c>
      <c r="CQ4" s="11">
        <f t="shared" si="3"/>
        <v>83</v>
      </c>
      <c r="CR4" s="11">
        <f t="shared" si="3"/>
        <v>84</v>
      </c>
      <c r="CS4" s="11">
        <f t="shared" si="3"/>
        <v>85</v>
      </c>
      <c r="CT4" s="11">
        <f t="shared" si="3"/>
        <v>86</v>
      </c>
      <c r="CU4" s="11">
        <f t="shared" si="3"/>
        <v>87</v>
      </c>
      <c r="CV4" s="11">
        <f t="shared" si="3"/>
        <v>88</v>
      </c>
      <c r="CW4" s="11">
        <f t="shared" si="3"/>
        <v>89</v>
      </c>
      <c r="CX4" s="11">
        <f t="shared" si="3"/>
        <v>90</v>
      </c>
      <c r="CY4" s="11">
        <f t="shared" si="3"/>
        <v>91</v>
      </c>
      <c r="CZ4" s="11">
        <f t="shared" si="3"/>
        <v>92</v>
      </c>
      <c r="DA4" s="11">
        <f t="shared" si="3"/>
        <v>93</v>
      </c>
      <c r="DB4" s="11">
        <f t="shared" si="3"/>
        <v>94</v>
      </c>
      <c r="DC4" s="11">
        <f t="shared" si="3"/>
        <v>95</v>
      </c>
      <c r="DD4" s="11">
        <f t="shared" si="3"/>
        <v>96</v>
      </c>
      <c r="DE4" s="11">
        <f t="shared" si="3"/>
        <v>97</v>
      </c>
      <c r="DF4" s="11">
        <f t="shared" si="3"/>
        <v>98</v>
      </c>
      <c r="DG4" s="11">
        <f t="shared" si="3"/>
        <v>99</v>
      </c>
      <c r="DH4" s="11">
        <f t="shared" si="3"/>
        <v>100</v>
      </c>
      <c r="DI4" s="11">
        <f t="shared" si="3"/>
        <v>101</v>
      </c>
      <c r="DJ4" s="11">
        <f t="shared" si="3"/>
        <v>102</v>
      </c>
      <c r="DK4" s="11">
        <f t="shared" si="3"/>
        <v>103</v>
      </c>
      <c r="DL4" s="11">
        <f t="shared" si="3"/>
        <v>104</v>
      </c>
      <c r="DM4" s="11">
        <f t="shared" si="3"/>
        <v>105</v>
      </c>
      <c r="DN4" s="11">
        <f t="shared" si="3"/>
        <v>106</v>
      </c>
      <c r="DO4" s="11">
        <f t="shared" si="4"/>
        <v>107</v>
      </c>
      <c r="DP4" s="11">
        <f t="shared" si="5"/>
        <v>108</v>
      </c>
      <c r="DQ4" s="11">
        <f t="shared" si="6"/>
        <v>109</v>
      </c>
      <c r="DR4" s="11">
        <f t="shared" si="6"/>
        <v>110</v>
      </c>
      <c r="DS4" s="11">
        <f t="shared" si="6"/>
        <v>111</v>
      </c>
      <c r="DT4" s="11">
        <f t="shared" si="7"/>
        <v>112</v>
      </c>
      <c r="DU4" s="11">
        <f t="shared" si="8"/>
        <v>113</v>
      </c>
      <c r="DV4" s="11">
        <f t="shared" si="9"/>
        <v>114</v>
      </c>
      <c r="DW4" s="11">
        <f t="shared" si="10"/>
        <v>115</v>
      </c>
      <c r="DX4" s="11">
        <f t="shared" si="11"/>
        <v>116</v>
      </c>
      <c r="DY4" s="11">
        <f t="shared" si="12"/>
        <v>117</v>
      </c>
      <c r="DZ4" s="11">
        <f t="shared" si="13"/>
        <v>118</v>
      </c>
      <c r="EA4" s="11">
        <f t="shared" si="14"/>
        <v>119</v>
      </c>
      <c r="EB4" s="11">
        <f t="shared" si="15"/>
        <v>120</v>
      </c>
      <c r="EC4" s="11">
        <f t="shared" si="16"/>
        <v>121</v>
      </c>
      <c r="ED4" s="11">
        <f t="shared" si="17"/>
        <v>122</v>
      </c>
      <c r="EE4" s="11">
        <f t="shared" si="18"/>
        <v>123</v>
      </c>
      <c r="EF4" s="11">
        <f t="shared" si="19"/>
        <v>124</v>
      </c>
      <c r="EG4" s="11">
        <f t="shared" si="20"/>
        <v>125</v>
      </c>
      <c r="EH4" s="11">
        <f t="shared" si="21"/>
        <v>126</v>
      </c>
    </row>
    <row r="5" spans="1:138" x14ac:dyDescent="0.35">
      <c r="A5" s="16" t="s">
        <v>82</v>
      </c>
      <c r="B5" s="16"/>
      <c r="C5" s="16"/>
      <c r="D5" s="16"/>
      <c r="E5" s="16"/>
      <c r="F5" s="16"/>
      <c r="G5" s="16"/>
      <c r="H5" s="16"/>
      <c r="I5" s="16"/>
      <c r="J5" s="16"/>
      <c r="K5" s="19" t="s">
        <v>13</v>
      </c>
      <c r="L5" s="16"/>
      <c r="M5" s="16">
        <v>42</v>
      </c>
      <c r="N5" s="16">
        <f>+N6-M6</f>
        <v>1</v>
      </c>
      <c r="O5" s="16">
        <f t="shared" ref="O5:AV5" si="28">+O6-N6</f>
        <v>0</v>
      </c>
      <c r="P5" s="16">
        <f t="shared" si="28"/>
        <v>0</v>
      </c>
      <c r="Q5" s="16">
        <f t="shared" si="28"/>
        <v>4</v>
      </c>
      <c r="R5" s="16">
        <f t="shared" si="28"/>
        <v>1</v>
      </c>
      <c r="S5" s="16">
        <f t="shared" si="28"/>
        <v>2</v>
      </c>
      <c r="T5" s="16">
        <f t="shared" si="28"/>
        <v>0</v>
      </c>
      <c r="U5" s="16">
        <f t="shared" si="28"/>
        <v>0</v>
      </c>
      <c r="V5" s="16">
        <f t="shared" si="28"/>
        <v>3</v>
      </c>
      <c r="W5" s="16">
        <f t="shared" si="28"/>
        <v>6</v>
      </c>
      <c r="X5" s="16">
        <f t="shared" si="28"/>
        <v>13</v>
      </c>
      <c r="Y5" s="16">
        <f t="shared" si="28"/>
        <v>3</v>
      </c>
      <c r="Z5" s="16">
        <f t="shared" si="28"/>
        <v>7</v>
      </c>
      <c r="AA5" s="16">
        <f t="shared" si="28"/>
        <v>32</v>
      </c>
      <c r="AB5" s="16">
        <f t="shared" si="28"/>
        <v>33</v>
      </c>
      <c r="AC5" s="16">
        <f t="shared" si="28"/>
        <v>30</v>
      </c>
      <c r="AD5" s="16">
        <f t="shared" si="28"/>
        <v>35</v>
      </c>
      <c r="AE5" s="16">
        <f t="shared" si="28"/>
        <v>60</v>
      </c>
      <c r="AF5" s="16">
        <f t="shared" si="28"/>
        <v>50</v>
      </c>
      <c r="AG5" s="16">
        <f t="shared" si="28"/>
        <v>89</v>
      </c>
      <c r="AH5" s="16">
        <f t="shared" si="28"/>
        <v>188</v>
      </c>
      <c r="AI5" s="16">
        <f t="shared" si="28"/>
        <v>122</v>
      </c>
      <c r="AJ5" s="16">
        <f t="shared" si="28"/>
        <v>106</v>
      </c>
      <c r="AK5" s="16">
        <f t="shared" si="28"/>
        <v>107</v>
      </c>
      <c r="AL5" s="16">
        <f t="shared" si="28"/>
        <v>111</v>
      </c>
      <c r="AM5" s="16">
        <f t="shared" si="28"/>
        <v>91</v>
      </c>
      <c r="AN5" s="16">
        <f t="shared" si="28"/>
        <v>109</v>
      </c>
      <c r="AO5" s="16">
        <f t="shared" si="28"/>
        <v>143</v>
      </c>
      <c r="AP5" s="16">
        <f t="shared" si="28"/>
        <v>136</v>
      </c>
      <c r="AQ5" s="16">
        <f t="shared" si="28"/>
        <v>127</v>
      </c>
      <c r="AR5" s="16">
        <f t="shared" si="28"/>
        <v>120</v>
      </c>
      <c r="AS5" s="16">
        <f t="shared" si="28"/>
        <v>104</v>
      </c>
      <c r="AT5" s="16">
        <f t="shared" si="28"/>
        <v>103</v>
      </c>
      <c r="AU5" s="16">
        <f t="shared" si="28"/>
        <v>89</v>
      </c>
      <c r="AV5" s="16">
        <f t="shared" si="28"/>
        <v>102</v>
      </c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4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</row>
    <row r="6" spans="1:138" x14ac:dyDescent="0.35">
      <c r="A6" s="16" t="s">
        <v>81</v>
      </c>
      <c r="B6" s="16"/>
      <c r="C6" s="16"/>
      <c r="D6" s="46" t="s">
        <v>93</v>
      </c>
      <c r="E6" s="46" t="s">
        <v>94</v>
      </c>
      <c r="F6" s="16"/>
      <c r="G6" s="16"/>
      <c r="H6" s="16"/>
      <c r="I6" s="16"/>
      <c r="J6" s="16"/>
      <c r="K6" s="19" t="s">
        <v>14</v>
      </c>
      <c r="L6" s="42">
        <v>42</v>
      </c>
      <c r="M6" s="42">
        <v>42</v>
      </c>
      <c r="N6" s="42">
        <v>43</v>
      </c>
      <c r="O6" s="42">
        <v>43</v>
      </c>
      <c r="P6" s="42">
        <v>43</v>
      </c>
      <c r="Q6" s="42">
        <v>47</v>
      </c>
      <c r="R6" s="42">
        <v>48</v>
      </c>
      <c r="S6" s="42">
        <v>50</v>
      </c>
      <c r="T6" s="42">
        <v>50</v>
      </c>
      <c r="U6" s="42">
        <v>50</v>
      </c>
      <c r="V6" s="42">
        <v>53</v>
      </c>
      <c r="W6" s="42">
        <v>59</v>
      </c>
      <c r="X6" s="42">
        <v>72</v>
      </c>
      <c r="Y6" s="42">
        <v>75</v>
      </c>
      <c r="Z6" s="42">
        <v>82</v>
      </c>
      <c r="AA6" s="42">
        <v>114</v>
      </c>
      <c r="AB6" s="42">
        <v>147</v>
      </c>
      <c r="AC6" s="42">
        <v>177</v>
      </c>
      <c r="AD6" s="42">
        <v>212</v>
      </c>
      <c r="AE6" s="42">
        <v>272</v>
      </c>
      <c r="AF6" s="42">
        <v>322</v>
      </c>
      <c r="AG6" s="42">
        <v>411</v>
      </c>
      <c r="AH6" s="42">
        <v>599</v>
      </c>
      <c r="AI6" s="42">
        <v>721</v>
      </c>
      <c r="AJ6" s="42">
        <v>827</v>
      </c>
      <c r="AK6" s="42">
        <v>934</v>
      </c>
      <c r="AL6" s="42">
        <v>1045</v>
      </c>
      <c r="AM6" s="42">
        <v>1136</v>
      </c>
      <c r="AN6" s="42">
        <v>1245</v>
      </c>
      <c r="AO6" s="42">
        <v>1388</v>
      </c>
      <c r="AP6" s="42">
        <v>1524</v>
      </c>
      <c r="AQ6" s="42">
        <v>1651</v>
      </c>
      <c r="AR6" s="42">
        <v>1771</v>
      </c>
      <c r="AS6" s="42">
        <v>1875</v>
      </c>
      <c r="AT6" s="42">
        <v>1978</v>
      </c>
      <c r="AU6" s="42">
        <v>2067</v>
      </c>
      <c r="AV6" s="66">
        <v>2169</v>
      </c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39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</row>
    <row r="7" spans="1:138" x14ac:dyDescent="0.35">
      <c r="D7" s="67">
        <f>AVERAGE((M5:AV5))</f>
        <v>60.25</v>
      </c>
      <c r="E7" s="67">
        <f>SUM(M7:AV7)</f>
        <v>104254.75</v>
      </c>
      <c r="F7" s="11"/>
      <c r="G7" s="11"/>
      <c r="H7" s="11"/>
      <c r="I7" s="11"/>
      <c r="J7" s="11"/>
      <c r="K7" s="11" t="s">
        <v>92</v>
      </c>
      <c r="L7" s="11"/>
      <c r="M7" s="47">
        <f>(M5-$D$7)^2</f>
        <v>333.0625</v>
      </c>
      <c r="N7" s="47">
        <f t="shared" ref="N7:AS7" si="29">(N5-$D$7)^2</f>
        <v>3510.5625</v>
      </c>
      <c r="O7" s="47">
        <f t="shared" si="29"/>
        <v>3630.0625</v>
      </c>
      <c r="P7" s="47">
        <f t="shared" si="29"/>
        <v>3630.0625</v>
      </c>
      <c r="Q7" s="47">
        <f t="shared" si="29"/>
        <v>3164.0625</v>
      </c>
      <c r="R7" s="47">
        <f t="shared" si="29"/>
        <v>3510.5625</v>
      </c>
      <c r="S7" s="47">
        <f t="shared" si="29"/>
        <v>3393.0625</v>
      </c>
      <c r="T7" s="47">
        <f t="shared" si="29"/>
        <v>3630.0625</v>
      </c>
      <c r="U7" s="47">
        <f t="shared" si="29"/>
        <v>3630.0625</v>
      </c>
      <c r="V7" s="47">
        <f t="shared" si="29"/>
        <v>3277.5625</v>
      </c>
      <c r="W7" s="47">
        <f t="shared" si="29"/>
        <v>2943.0625</v>
      </c>
      <c r="X7" s="47">
        <f t="shared" si="29"/>
        <v>2232.5625</v>
      </c>
      <c r="Y7" s="47">
        <f t="shared" si="29"/>
        <v>3277.5625</v>
      </c>
      <c r="Z7" s="47">
        <f t="shared" si="29"/>
        <v>2835.5625</v>
      </c>
      <c r="AA7" s="47">
        <f t="shared" si="29"/>
        <v>798.0625</v>
      </c>
      <c r="AB7" s="47">
        <f t="shared" si="29"/>
        <v>742.5625</v>
      </c>
      <c r="AC7" s="47">
        <f t="shared" si="29"/>
        <v>915.0625</v>
      </c>
      <c r="AD7" s="47">
        <f t="shared" si="29"/>
        <v>637.5625</v>
      </c>
      <c r="AE7" s="47">
        <f t="shared" si="29"/>
        <v>6.25E-2</v>
      </c>
      <c r="AF7" s="47">
        <f t="shared" si="29"/>
        <v>105.0625</v>
      </c>
      <c r="AG7" s="47">
        <f t="shared" si="29"/>
        <v>826.5625</v>
      </c>
      <c r="AH7" s="47">
        <f t="shared" si="29"/>
        <v>16320.0625</v>
      </c>
      <c r="AI7" s="47">
        <f t="shared" si="29"/>
        <v>3813.0625</v>
      </c>
      <c r="AJ7" s="47">
        <f t="shared" si="29"/>
        <v>2093.0625</v>
      </c>
      <c r="AK7" s="47">
        <f t="shared" si="29"/>
        <v>2185.5625</v>
      </c>
      <c r="AL7" s="47">
        <f t="shared" si="29"/>
        <v>2575.5625</v>
      </c>
      <c r="AM7" s="47">
        <f t="shared" si="29"/>
        <v>945.5625</v>
      </c>
      <c r="AN7" s="47">
        <f t="shared" si="29"/>
        <v>2376.5625</v>
      </c>
      <c r="AO7" s="47">
        <f t="shared" si="29"/>
        <v>6847.5625</v>
      </c>
      <c r="AP7" s="47">
        <f t="shared" si="29"/>
        <v>5738.0625</v>
      </c>
      <c r="AQ7" s="47">
        <f t="shared" si="29"/>
        <v>4455.5625</v>
      </c>
      <c r="AR7" s="47">
        <f t="shared" si="29"/>
        <v>3570.0625</v>
      </c>
      <c r="AS7" s="47">
        <f t="shared" si="29"/>
        <v>1914.0625</v>
      </c>
      <c r="AT7" s="47">
        <f>(AT5-$D$7)^2</f>
        <v>1827.5625</v>
      </c>
      <c r="AU7" s="47">
        <f>(AU5-$D$7)^2</f>
        <v>826.5625</v>
      </c>
      <c r="AV7" s="47">
        <f>(AV5-$D$7)^2</f>
        <v>1743.0625</v>
      </c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39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</row>
    <row r="8" spans="1:138" x14ac:dyDescent="0.35">
      <c r="AQ8" s="39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39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</row>
    <row r="9" spans="1:138" x14ac:dyDescent="0.35">
      <c r="A9" s="14" t="str">
        <f>"Scenario-"&amp;D9</f>
        <v>Scenario-2000</v>
      </c>
      <c r="B9" s="45">
        <v>2.4275686671938613E-4</v>
      </c>
      <c r="C9" s="45">
        <v>0.24832260065281697</v>
      </c>
      <c r="D9" s="33">
        <v>2000</v>
      </c>
      <c r="E9" s="1">
        <f>+$B9*$D9</f>
        <v>0.48551373343877224</v>
      </c>
      <c r="F9" s="4">
        <f>+$B9+$C9</f>
        <v>0.24856535751953635</v>
      </c>
      <c r="G9" s="12">
        <f>1/$F9*LN($C9/$B9)</f>
        <v>27.88169543855004</v>
      </c>
      <c r="H9" s="7">
        <f>+$D9*($B9+$C9)^2/(4*$C9)</f>
        <v>124.40417585106755</v>
      </c>
      <c r="I9" s="7">
        <f>+$D9*($C9-$B9)/(2*$C9)</f>
        <v>999.02241332008771</v>
      </c>
      <c r="J9" s="7">
        <f>(1/C9)*LN(F9/B9)</f>
        <v>27.912887050414479</v>
      </c>
      <c r="K9" s="3" t="s">
        <v>5</v>
      </c>
      <c r="L9" s="6">
        <f t="shared" ref="L9:AN9" si="30">+($D9*$F9^2/$B9)*(EXP(-$F9*L$4)/($C9/$B9*EXP(-$F9*L$4)+1)^2)</f>
        <v>0.48551373343877224</v>
      </c>
      <c r="M9" s="6">
        <f t="shared" si="30"/>
        <v>0.62217526337871787</v>
      </c>
      <c r="N9" s="6">
        <f t="shared" si="30"/>
        <v>0.79718022951919532</v>
      </c>
      <c r="O9" s="6">
        <f t="shared" si="30"/>
        <v>1.0212072450532275</v>
      </c>
      <c r="P9" s="6">
        <f t="shared" si="30"/>
        <v>1.3078579051352683</v>
      </c>
      <c r="Q9" s="6">
        <f t="shared" si="30"/>
        <v>1.6744241300107026</v>
      </c>
      <c r="R9" s="6">
        <f t="shared" si="30"/>
        <v>2.1428358075485243</v>
      </c>
      <c r="S9" s="6">
        <f t="shared" si="30"/>
        <v>2.7408171323870363</v>
      </c>
      <c r="T9" s="6">
        <f t="shared" si="30"/>
        <v>3.5032744981206458</v>
      </c>
      <c r="U9" s="6">
        <f t="shared" si="30"/>
        <v>4.4739239518450988</v>
      </c>
      <c r="V9" s="6">
        <f t="shared" si="30"/>
        <v>5.7071354856943248</v>
      </c>
      <c r="W9" s="6">
        <f t="shared" si="30"/>
        <v>7.2699148751895768</v>
      </c>
      <c r="X9" s="6">
        <f t="shared" si="30"/>
        <v>9.2438471548980647</v>
      </c>
      <c r="Y9" s="6">
        <f t="shared" si="30"/>
        <v>11.726670338490962</v>
      </c>
      <c r="Z9" s="6">
        <f t="shared" si="30"/>
        <v>14.832911891152241</v>
      </c>
      <c r="AA9" s="6">
        <f t="shared" si="30"/>
        <v>18.692685254859352</v>
      </c>
      <c r="AB9" s="6">
        <f t="shared" si="30"/>
        <v>23.447309378960846</v>
      </c>
      <c r="AC9" s="6">
        <f t="shared" si="30"/>
        <v>29.239929509534932</v>
      </c>
      <c r="AD9" s="6">
        <f t="shared" si="30"/>
        <v>36.198930924332288</v>
      </c>
      <c r="AE9" s="6">
        <f t="shared" si="30"/>
        <v>44.41196459277738</v>
      </c>
      <c r="AF9" s="6">
        <f t="shared" si="30"/>
        <v>53.889380706803017</v>
      </c>
      <c r="AG9" s="6">
        <f t="shared" si="30"/>
        <v>64.518500457703468</v>
      </c>
      <c r="AH9" s="6">
        <f t="shared" si="30"/>
        <v>76.015024412526088</v>
      </c>
      <c r="AI9" s="6">
        <f t="shared" si="30"/>
        <v>87.88470686657439</v>
      </c>
      <c r="AJ9" s="6">
        <f t="shared" si="30"/>
        <v>99.415066367792718</v>
      </c>
      <c r="AK9" s="6">
        <f t="shared" si="30"/>
        <v>109.71870294805402</v>
      </c>
      <c r="AL9" s="6">
        <f t="shared" si="30"/>
        <v>117.84092447482371</v>
      </c>
      <c r="AM9" s="65">
        <f t="shared" si="30"/>
        <v>122.92224994132089</v>
      </c>
      <c r="AN9" s="6">
        <f t="shared" si="30"/>
        <v>124.37728549453018</v>
      </c>
      <c r="AO9" s="6">
        <f t="shared" ref="AO9:CZ9" si="31">+($D9*$F9^2/$B9)*(EXP(-$F9*AO$4)/($C9/$B9*EXP(-$F9*AO$4)+1)^2)</f>
        <v>122.03166302977009</v>
      </c>
      <c r="AP9" s="6">
        <f t="shared" si="31"/>
        <v>116.16499721362658</v>
      </c>
      <c r="AQ9" s="40">
        <f t="shared" si="31"/>
        <v>107.44247035996951</v>
      </c>
      <c r="AR9" s="6">
        <f>+($D9*$F9^2/$B9)*(EXP(-$F9*AR$4)/($C9/$B9*EXP(-$F9*AR$4)+1)^2)</f>
        <v>96.762515539681502</v>
      </c>
      <c r="AS9" s="6">
        <f t="shared" si="31"/>
        <v>85.076955119953013</v>
      </c>
      <c r="AT9" s="6">
        <f t="shared" si="31"/>
        <v>73.239078282012713</v>
      </c>
      <c r="AU9" s="6">
        <f t="shared" si="31"/>
        <v>61.911401704796681</v>
      </c>
      <c r="AV9" s="6">
        <f t="shared" si="31"/>
        <v>51.536261011752508</v>
      </c>
      <c r="AW9" s="6">
        <f t="shared" si="31"/>
        <v>42.35322216185579</v>
      </c>
      <c r="AX9" s="6">
        <f t="shared" si="31"/>
        <v>34.441411538834991</v>
      </c>
      <c r="AY9" s="6">
        <f t="shared" si="31"/>
        <v>27.768340547395884</v>
      </c>
      <c r="AZ9" s="6">
        <f t="shared" si="31"/>
        <v>22.233814825120209</v>
      </c>
      <c r="BA9" s="6">
        <f t="shared" si="31"/>
        <v>17.703991794833044</v>
      </c>
      <c r="BB9" s="6">
        <f t="shared" si="31"/>
        <v>14.034966874567663</v>
      </c>
      <c r="BC9" s="6">
        <f t="shared" si="31"/>
        <v>11.08744562673831</v>
      </c>
      <c r="BD9" s="6">
        <f t="shared" si="31"/>
        <v>8.7347513933370369</v>
      </c>
      <c r="BE9" s="6">
        <f t="shared" si="31"/>
        <v>6.8663075093226746</v>
      </c>
      <c r="BF9" s="6">
        <f t="shared" si="31"/>
        <v>5.3883022721383975</v>
      </c>
      <c r="BG9" s="6">
        <f t="shared" si="31"/>
        <v>4.2227633922489565</v>
      </c>
      <c r="BH9" s="6">
        <f t="shared" si="31"/>
        <v>3.3058558437334105</v>
      </c>
      <c r="BI9" s="6">
        <f t="shared" si="31"/>
        <v>2.5859063308271586</v>
      </c>
      <c r="BJ9" s="6">
        <f t="shared" si="31"/>
        <v>2.02144251767904</v>
      </c>
      <c r="BK9" s="6">
        <f t="shared" si="31"/>
        <v>1.5793955243604061</v>
      </c>
      <c r="BL9" s="6">
        <f t="shared" si="31"/>
        <v>1.2335285844543549</v>
      </c>
      <c r="BM9" s="6">
        <f t="shared" si="31"/>
        <v>0.96310541912662662</v>
      </c>
      <c r="BN9" s="6">
        <f t="shared" si="31"/>
        <v>0.7517856633231319</v>
      </c>
      <c r="BO9" s="6">
        <f t="shared" si="31"/>
        <v>0.58672252461630003</v>
      </c>
      <c r="BP9" s="6">
        <f t="shared" si="31"/>
        <v>0.45783383405586714</v>
      </c>
      <c r="BQ9" s="6">
        <f t="shared" si="31"/>
        <v>0.35721803585852391</v>
      </c>
      <c r="BR9" s="6">
        <f t="shared" si="31"/>
        <v>0.27868920729701052</v>
      </c>
      <c r="BS9" s="6">
        <f t="shared" si="31"/>
        <v>0.2174085965440849</v>
      </c>
      <c r="BT9" s="6">
        <f t="shared" si="31"/>
        <v>0.16959369704308749</v>
      </c>
      <c r="BU9" s="40">
        <f t="shared" si="31"/>
        <v>0.13228917826091266</v>
      </c>
      <c r="BV9" s="6">
        <f t="shared" si="31"/>
        <v>0.10318690577773061</v>
      </c>
      <c r="BW9" s="6">
        <f t="shared" si="31"/>
        <v>8.0484764006820586E-2</v>
      </c>
      <c r="BX9" s="6">
        <f t="shared" si="31"/>
        <v>6.2776057252125442E-2</v>
      </c>
      <c r="BY9" s="65">
        <f t="shared" si="31"/>
        <v>4.8962951733807929E-2</v>
      </c>
      <c r="BZ9" s="6">
        <f t="shared" si="31"/>
        <v>3.818878484277196E-2</v>
      </c>
      <c r="CA9" s="6">
        <f t="shared" si="31"/>
        <v>2.9785160714799124E-2</v>
      </c>
      <c r="CB9" s="6">
        <f t="shared" si="31"/>
        <v>2.3230621423170918E-2</v>
      </c>
      <c r="CC9" s="6">
        <f t="shared" si="31"/>
        <v>1.8118372691869923E-2</v>
      </c>
      <c r="CD9" s="6">
        <f t="shared" si="31"/>
        <v>1.4131087517167811E-2</v>
      </c>
      <c r="CE9" s="6">
        <f t="shared" si="31"/>
        <v>1.1021239792495873E-2</v>
      </c>
      <c r="CF9" s="6">
        <f t="shared" si="31"/>
        <v>8.5957568563640434E-3</v>
      </c>
      <c r="CG9" s="6">
        <f t="shared" si="31"/>
        <v>6.704044081972292E-3</v>
      </c>
      <c r="CH9" s="6">
        <f t="shared" si="31"/>
        <v>5.2286415956779714E-3</v>
      </c>
      <c r="CI9" s="6">
        <f t="shared" si="31"/>
        <v>4.0779351869396248E-3</v>
      </c>
      <c r="CJ9" s="6">
        <f t="shared" si="31"/>
        <v>3.1804701389260013E-3</v>
      </c>
      <c r="CK9" s="6">
        <f t="shared" si="31"/>
        <v>2.480515704816492E-3</v>
      </c>
      <c r="CL9" s="6">
        <f t="shared" si="31"/>
        <v>1.9346052889969128E-3</v>
      </c>
      <c r="CM9" s="6">
        <f t="shared" si="31"/>
        <v>1.5088377830692141E-3</v>
      </c>
      <c r="CN9" s="6">
        <f t="shared" si="31"/>
        <v>1.1767726528893587E-3</v>
      </c>
      <c r="CO9" s="6">
        <f t="shared" si="31"/>
        <v>9.1778817138330176E-4</v>
      </c>
      <c r="CP9" s="6">
        <f t="shared" si="31"/>
        <v>7.1580090895036999E-4</v>
      </c>
      <c r="CQ9" s="6">
        <f t="shared" si="31"/>
        <v>5.5826700069402382E-4</v>
      </c>
      <c r="CR9" s="6">
        <f t="shared" si="31"/>
        <v>4.3540319205824475E-4</v>
      </c>
      <c r="CS9" s="6">
        <f t="shared" si="31"/>
        <v>3.395793031220676E-4</v>
      </c>
      <c r="CT9" s="6">
        <f t="shared" si="31"/>
        <v>2.6484439121748189E-4</v>
      </c>
      <c r="CU9" s="6">
        <f t="shared" si="31"/>
        <v>2.0655719084649224E-4</v>
      </c>
      <c r="CV9" s="6">
        <f t="shared" si="31"/>
        <v>1.610978835327295E-4</v>
      </c>
      <c r="CW9" s="6">
        <f t="shared" si="31"/>
        <v>1.2564329970213606E-4</v>
      </c>
      <c r="CX9" s="6">
        <f t="shared" si="31"/>
        <v>9.7991593177948903E-5</v>
      </c>
      <c r="CY9" s="6">
        <f t="shared" si="31"/>
        <v>7.642550077443406E-5</v>
      </c>
      <c r="CZ9" s="6">
        <f t="shared" si="31"/>
        <v>5.9605695425275026E-5</v>
      </c>
      <c r="DA9" s="6">
        <f t="shared" ref="DA9:DP9" si="32">+($D9*$F9^2/$B9)*(EXP(-$F9*DA$4)/($C9/$B9*EXP(-$F9*DA$4)+1)^2)</f>
        <v>4.6487610002821073E-5</v>
      </c>
      <c r="DB9" s="6">
        <f t="shared" si="32"/>
        <v>3.6256566478742027E-5</v>
      </c>
      <c r="DC9" s="6">
        <f t="shared" si="32"/>
        <v>2.8277181830844459E-5</v>
      </c>
      <c r="DD9" s="6">
        <f t="shared" si="32"/>
        <v>2.2053908693196911E-5</v>
      </c>
      <c r="DE9" s="6">
        <f t="shared" si="32"/>
        <v>1.7200260226779966E-5</v>
      </c>
      <c r="DF9" s="6">
        <f t="shared" si="32"/>
        <v>1.3414807992292836E-5</v>
      </c>
      <c r="DG9" s="6">
        <f t="shared" si="32"/>
        <v>1.0462462224108338E-5</v>
      </c>
      <c r="DH9" s="6">
        <f t="shared" si="32"/>
        <v>8.1598719540319451E-6</v>
      </c>
      <c r="DI9" s="6">
        <f t="shared" si="32"/>
        <v>6.3640382870064782E-6</v>
      </c>
      <c r="DJ9" s="6">
        <f t="shared" si="32"/>
        <v>4.9634336766935078E-6</v>
      </c>
      <c r="DK9" s="6">
        <f t="shared" si="32"/>
        <v>3.8710756788992163E-6</v>
      </c>
      <c r="DL9" s="6">
        <f t="shared" si="32"/>
        <v>3.0191250399196515E-6</v>
      </c>
      <c r="DM9" s="6">
        <f t="shared" si="32"/>
        <v>2.3546726429261672E-6</v>
      </c>
      <c r="DN9" s="6">
        <f t="shared" si="32"/>
        <v>1.836453667461798E-6</v>
      </c>
      <c r="DO9" s="6">
        <f t="shared" si="32"/>
        <v>1.4322849001196458E-6</v>
      </c>
      <c r="DP9" s="6">
        <f t="shared" si="32"/>
        <v>1.1170660445861857E-6</v>
      </c>
      <c r="DQ9" s="6">
        <f>+($D9*$F9^2/$B9)*(EXP(-$F9*DQ$4)/($C9/$B9*EXP(-$F9*DQ$4)+1)^2)</f>
        <v>8.7122090550229058E-7</v>
      </c>
      <c r="DR9" s="6">
        <f>+($D9*$F9^2/$B9)*(EXP(-$F9*DR$4)/($C9/$B9*EXP(-$F9*DR$4)+1)^2)</f>
        <v>6.794816382592266E-7</v>
      </c>
      <c r="DS9" s="6">
        <f>+($D9*$F9^2/$B9)*(EXP(-$F9*DS$4)/($C9/$B9*EXP(-$F9*DS$4)+1)^2)</f>
        <v>5.2994056241907174E-7</v>
      </c>
      <c r="DT9" s="6">
        <f t="shared" ref="DT9:EH9" si="33">+($D9*$F9^2/$B9)*(EXP(-$F9*DT$4)/($C9/$B9*EXP(-$F9*DT$4)+1)^2)</f>
        <v>4.1331065307279769E-7</v>
      </c>
      <c r="DU9" s="6">
        <f t="shared" si="33"/>
        <v>3.2234878407128254E-7</v>
      </c>
      <c r="DV9" s="6">
        <f t="shared" si="33"/>
        <v>2.5140590452085873E-7</v>
      </c>
      <c r="DW9" s="6">
        <f t="shared" si="33"/>
        <v>1.9607621293216465E-7</v>
      </c>
      <c r="DX9" s="6">
        <f t="shared" si="33"/>
        <v>1.5292354151033089E-7</v>
      </c>
      <c r="DY9" s="6">
        <f t="shared" si="33"/>
        <v>1.1926795809372318E-7</v>
      </c>
      <c r="DZ9" s="6">
        <f t="shared" si="33"/>
        <v>9.3019332974718314E-8</v>
      </c>
      <c r="EA9" s="6">
        <f t="shared" si="33"/>
        <v>7.2547534519382034E-8</v>
      </c>
      <c r="EB9" s="6">
        <f t="shared" si="33"/>
        <v>5.658119227941691E-8</v>
      </c>
      <c r="EC9" s="6">
        <f t="shared" si="33"/>
        <v>4.4128740431004299E-8</v>
      </c>
      <c r="ED9" s="6">
        <f t="shared" si="33"/>
        <v>3.4416838061468385E-8</v>
      </c>
      <c r="EE9" s="6">
        <f t="shared" si="33"/>
        <v>2.6842341987783985E-8</v>
      </c>
      <c r="EF9" s="6">
        <f t="shared" si="33"/>
        <v>2.0934849450652392E-8</v>
      </c>
      <c r="EG9" s="6">
        <f t="shared" si="33"/>
        <v>1.6327484454174891E-8</v>
      </c>
      <c r="EH9" s="6">
        <f t="shared" si="33"/>
        <v>1.27341134804258E-8</v>
      </c>
    </row>
    <row r="10" spans="1:138" x14ac:dyDescent="0.35">
      <c r="A10" s="28" t="str">
        <f>+"Cum " &amp;A9</f>
        <v>Cum Scenario-2000</v>
      </c>
      <c r="B10" s="9"/>
      <c r="D10" s="48" t="str">
        <f>"SSR"&amp;D9</f>
        <v>SSR2000</v>
      </c>
      <c r="E10" s="49" t="s">
        <v>95</v>
      </c>
      <c r="G10" s="8"/>
      <c r="H10" s="7"/>
      <c r="J10" s="7"/>
      <c r="K10" s="3" t="s">
        <v>4</v>
      </c>
      <c r="L10" s="7"/>
      <c r="M10" s="8">
        <f>+L10+(L9+M9)/2</f>
        <v>0.55384449840874506</v>
      </c>
      <c r="N10" s="8">
        <f t="shared" ref="N10:AF10" si="34">+M10+(M9+N9)/2</f>
        <v>1.2635222448577017</v>
      </c>
      <c r="O10" s="8">
        <f t="shared" si="34"/>
        <v>2.172715982143913</v>
      </c>
      <c r="P10" s="8">
        <f t="shared" si="34"/>
        <v>3.3372485572381612</v>
      </c>
      <c r="Q10" s="8">
        <f t="shared" si="34"/>
        <v>4.8283895748111467</v>
      </c>
      <c r="R10" s="8">
        <f t="shared" si="34"/>
        <v>6.7370195435907601</v>
      </c>
      <c r="S10" s="8">
        <f t="shared" si="34"/>
        <v>9.178846013558541</v>
      </c>
      <c r="T10" s="8">
        <f t="shared" si="34"/>
        <v>12.300891828812382</v>
      </c>
      <c r="U10" s="8">
        <f t="shared" si="34"/>
        <v>16.289491053795253</v>
      </c>
      <c r="V10" s="8">
        <f t="shared" si="34"/>
        <v>21.380020772564965</v>
      </c>
      <c r="W10" s="8">
        <f t="shared" si="34"/>
        <v>27.868545953006915</v>
      </c>
      <c r="X10" s="8">
        <f t="shared" si="34"/>
        <v>36.125426968050732</v>
      </c>
      <c r="Y10" s="8">
        <f t="shared" si="34"/>
        <v>46.610685714745244</v>
      </c>
      <c r="Z10" s="8">
        <f t="shared" si="34"/>
        <v>59.89047682956685</v>
      </c>
      <c r="AA10" s="8">
        <f t="shared" si="34"/>
        <v>76.653275402572646</v>
      </c>
      <c r="AB10" s="8">
        <f t="shared" si="34"/>
        <v>97.723272719482736</v>
      </c>
      <c r="AC10" s="8">
        <f t="shared" si="34"/>
        <v>124.06689216373063</v>
      </c>
      <c r="AD10" s="8">
        <f t="shared" si="34"/>
        <v>156.78632238066425</v>
      </c>
      <c r="AE10" s="8">
        <f t="shared" si="34"/>
        <v>197.09177013921908</v>
      </c>
      <c r="AF10" s="8">
        <f t="shared" si="34"/>
        <v>246.24244278900926</v>
      </c>
      <c r="AG10" s="8">
        <f t="shared" ref="AG10" si="35">+AF10+(AF9+AG9)/2</f>
        <v>305.44638337126253</v>
      </c>
      <c r="AH10" s="8">
        <f t="shared" ref="AH10" si="36">+AG10+(AG9+AH9)/2</f>
        <v>375.71314580637727</v>
      </c>
      <c r="AI10" s="8">
        <f t="shared" ref="AI10" si="37">+AH10+(AH9+AI9)/2</f>
        <v>457.66301144592751</v>
      </c>
      <c r="AJ10" s="8">
        <f t="shared" ref="AJ10" si="38">+AI10+(AI9+AJ9)/2</f>
        <v>551.31289806311111</v>
      </c>
      <c r="AK10" s="8">
        <f t="shared" ref="AK10" si="39">+AJ10+(AJ9+AK9)/2</f>
        <v>655.87978272103442</v>
      </c>
      <c r="AL10" s="8">
        <f t="shared" ref="AL10" si="40">+AK10+(AK9+AL9)/2</f>
        <v>769.65959643247334</v>
      </c>
      <c r="AM10" s="8">
        <f t="shared" ref="AM10" si="41">+AL10+(AL9+AM9)/2</f>
        <v>890.04118364054557</v>
      </c>
      <c r="AN10" s="8">
        <f t="shared" ref="AN10" si="42">+AM10+(AM9+AN9)/2</f>
        <v>1013.6909513584711</v>
      </c>
      <c r="AO10" s="8">
        <f t="shared" ref="AO10" si="43">+AN10+(AN9+AO9)/2</f>
        <v>1136.8954256206212</v>
      </c>
      <c r="AP10" s="8">
        <f t="shared" ref="AP10" si="44">+AO10+(AO9+AP9)/2</f>
        <v>1255.9937557423195</v>
      </c>
      <c r="AQ10" s="41">
        <f t="shared" ref="AQ10" si="45">+AP10+(AP9+AQ9)/2</f>
        <v>1367.7974895291177</v>
      </c>
      <c r="AR10" s="8">
        <f t="shared" ref="AR10" si="46">+AQ10+(AQ9+AR9)/2</f>
        <v>1469.8999824789432</v>
      </c>
      <c r="AS10" s="8">
        <f t="shared" ref="AS10" si="47">+AR10+(AR9+AS9)/2</f>
        <v>1560.8197178087605</v>
      </c>
      <c r="AT10" s="8">
        <f t="shared" ref="AT10" si="48">+AS10+(AS9+AT9)/2</f>
        <v>1639.9777345097434</v>
      </c>
      <c r="AU10" s="8">
        <f t="shared" ref="AU10" si="49">+AT10+(AT9+AU9)/2</f>
        <v>1707.5529745031481</v>
      </c>
      <c r="AV10" s="8">
        <f t="shared" ref="AV10" si="50">+AU10+(AU9+AV9)/2</f>
        <v>1764.2768058614226</v>
      </c>
      <c r="AW10" s="8">
        <f t="shared" ref="AW10" si="51">+AV10+(AV9+AW9)/2</f>
        <v>1811.2215474482268</v>
      </c>
      <c r="AX10" s="8">
        <f t="shared" ref="AX10" si="52">+AW10+(AW9+AX9)/2</f>
        <v>1849.6188642985721</v>
      </c>
      <c r="AY10" s="8">
        <f t="shared" ref="AY10" si="53">+AX10+(AX9+AY9)/2</f>
        <v>1880.7237403416875</v>
      </c>
      <c r="AZ10" s="8">
        <f t="shared" ref="AZ10" si="54">+AY10+(AY9+AZ9)/2</f>
        <v>1905.7248180279455</v>
      </c>
      <c r="BA10" s="8">
        <f t="shared" ref="BA10" si="55">+AZ10+(AZ9+BA9)/2</f>
        <v>1925.6937213379222</v>
      </c>
      <c r="BB10" s="8">
        <f t="shared" ref="BB10" si="56">+BA10+(BA9+BB9)/2</f>
        <v>1941.5632006726225</v>
      </c>
      <c r="BC10" s="8">
        <f t="shared" ref="BC10" si="57">+BB10+(BB9+BC9)/2</f>
        <v>1954.1244069232755</v>
      </c>
      <c r="BD10" s="8">
        <f t="shared" ref="BD10" si="58">+BC10+(BC9+BD9)/2</f>
        <v>1964.0355054333131</v>
      </c>
      <c r="BE10" s="8">
        <f t="shared" ref="BE10" si="59">+BD10+(BD9+BE9)/2</f>
        <v>1971.8360348846429</v>
      </c>
      <c r="BF10" s="8">
        <f t="shared" ref="BF10" si="60">+BE10+(BE9+BF9)/2</f>
        <v>1977.9633397753735</v>
      </c>
      <c r="BG10" s="8">
        <f t="shared" ref="BG10" si="61">+BF10+(BF9+BG9)/2</f>
        <v>1982.7688726075671</v>
      </c>
      <c r="BH10" s="8">
        <f t="shared" ref="BH10" si="62">+BG10+(BG9+BH9)/2</f>
        <v>1986.5331822255582</v>
      </c>
      <c r="BI10" s="8">
        <f t="shared" ref="BI10" si="63">+BH10+(BH9+BI9)/2</f>
        <v>1989.4790633128384</v>
      </c>
      <c r="BJ10" s="8">
        <f t="shared" ref="BJ10" si="64">+BI10+(BI9+BJ9)/2</f>
        <v>1991.7827377370916</v>
      </c>
      <c r="BK10" s="8">
        <f t="shared" ref="BK10" si="65">+BJ10+(BJ9+BK9)/2</f>
        <v>1993.5831567581113</v>
      </c>
      <c r="BL10" s="8">
        <f t="shared" ref="BL10" si="66">+BK10+(BK9+BL9)/2</f>
        <v>1994.9896188125188</v>
      </c>
      <c r="BM10" s="8">
        <f t="shared" ref="BM10" si="67">+BL10+(BL9+BM9)/2</f>
        <v>1996.0879358143093</v>
      </c>
      <c r="BN10" s="8">
        <f t="shared" ref="BN10" si="68">+BM10+(BM9+BN9)/2</f>
        <v>1996.9453813555342</v>
      </c>
      <c r="BO10" s="8">
        <f t="shared" ref="BO10" si="69">+BN10+(BN9+BO9)/2</f>
        <v>1997.614635449504</v>
      </c>
      <c r="BP10" s="8">
        <f t="shared" ref="BP10" si="70">+BO10+(BO9+BP9)/2</f>
        <v>1998.1369136288401</v>
      </c>
      <c r="BQ10" s="8">
        <f t="shared" ref="BQ10" si="71">+BP10+(BP9+BQ9)/2</f>
        <v>1998.5444395637974</v>
      </c>
      <c r="BR10" s="8">
        <f t="shared" ref="BR10" si="72">+BQ10+(BQ9+BR9)/2</f>
        <v>1998.8623931853751</v>
      </c>
      <c r="BS10" s="8">
        <f t="shared" ref="BS10" si="73">+BR10+(BR9+BS9)/2</f>
        <v>1999.1104420872957</v>
      </c>
      <c r="BT10" s="8">
        <f t="shared" ref="BT10" si="74">+BS10+(BS9+BT9)/2</f>
        <v>1999.3039432340893</v>
      </c>
      <c r="BU10" s="41">
        <f t="shared" ref="BU10" si="75">+BT10+(BT9+BU9)/2</f>
        <v>1999.4548846717412</v>
      </c>
      <c r="BV10" s="8">
        <f t="shared" ref="BV10" si="76">+BU10+(BU9+BV9)/2</f>
        <v>1999.5726227137604</v>
      </c>
      <c r="BW10" s="8">
        <f t="shared" ref="BW10" si="77">+BV10+(BV9+BW9)/2</f>
        <v>1999.6644585486526</v>
      </c>
      <c r="BX10" s="8">
        <f t="shared" ref="BX10" si="78">+BW10+(BW9+BX9)/2</f>
        <v>1999.7360889592821</v>
      </c>
      <c r="BY10" s="8">
        <f t="shared" ref="BY10" si="79">+BX10+(BX9+BY9)/2</f>
        <v>1999.791958463775</v>
      </c>
      <c r="BZ10" s="8">
        <f t="shared" ref="BZ10" si="80">+BY10+(BY9+BZ9)/2</f>
        <v>1999.8355343320634</v>
      </c>
      <c r="CA10" s="8">
        <f t="shared" ref="CA10" si="81">+BZ10+(BZ9+CA9)/2</f>
        <v>1999.8695213048422</v>
      </c>
      <c r="CB10" s="8">
        <f t="shared" ref="CB10" si="82">+CA10+(CA9+CB9)/2</f>
        <v>1999.8960291959113</v>
      </c>
      <c r="CC10" s="8">
        <f t="shared" ref="CC10" si="83">+CB10+(CB9+CC9)/2</f>
        <v>1999.9167036929689</v>
      </c>
      <c r="CD10" s="8">
        <f t="shared" ref="CD10" si="84">+CC10+(CC9+CD9)/2</f>
        <v>1999.9328284230735</v>
      </c>
      <c r="CE10" s="8">
        <f t="shared" ref="CE10" si="85">+CD10+(CD9+CE9)/2</f>
        <v>1999.9454045867283</v>
      </c>
      <c r="CF10" s="8">
        <f t="shared" ref="CF10" si="86">+CE10+(CE9+CF9)/2</f>
        <v>1999.9552130850527</v>
      </c>
      <c r="CG10" s="8">
        <f t="shared" ref="CG10" si="87">+CF10+(CF9+CG9)/2</f>
        <v>1999.962862985522</v>
      </c>
      <c r="CH10" s="8">
        <f t="shared" ref="CH10" si="88">+CG10+(CG9+CH9)/2</f>
        <v>1999.9688293283607</v>
      </c>
      <c r="CI10" s="8">
        <f t="shared" ref="CI10" si="89">+CH10+(CH9+CI9)/2</f>
        <v>1999.9734826167521</v>
      </c>
      <c r="CJ10" s="8">
        <f t="shared" ref="CJ10" si="90">+CI10+(CI9+CJ9)/2</f>
        <v>1999.9771118194151</v>
      </c>
      <c r="CK10" s="8">
        <f t="shared" ref="CK10" si="91">+CJ10+(CJ9+CK9)/2</f>
        <v>1999.979942312337</v>
      </c>
      <c r="CL10" s="8">
        <f t="shared" ref="CL10" si="92">+CK10+(CK9+CL9)/2</f>
        <v>1999.9821498728338</v>
      </c>
      <c r="CM10" s="8">
        <f t="shared" ref="CM10:DN10" si="93">+CL10+(CL9+CM9)/2</f>
        <v>1999.9838715943699</v>
      </c>
      <c r="CN10" s="8">
        <f t="shared" si="93"/>
        <v>1999.9852143995879</v>
      </c>
      <c r="CO10" s="8">
        <f t="shared" si="93"/>
        <v>1999.9862616800001</v>
      </c>
      <c r="CP10" s="8">
        <f t="shared" si="93"/>
        <v>1999.9870784745403</v>
      </c>
      <c r="CQ10" s="8">
        <f t="shared" si="93"/>
        <v>1999.9877155084951</v>
      </c>
      <c r="CR10" s="8">
        <f t="shared" si="93"/>
        <v>1999.9882123435914</v>
      </c>
      <c r="CS10" s="8">
        <f t="shared" si="93"/>
        <v>1999.9885998348391</v>
      </c>
      <c r="CT10" s="8">
        <f t="shared" si="93"/>
        <v>1999.9889020466862</v>
      </c>
      <c r="CU10" s="8">
        <f t="shared" si="93"/>
        <v>1999.9891377474773</v>
      </c>
      <c r="CV10" s="8">
        <f t="shared" si="93"/>
        <v>1999.9893215750146</v>
      </c>
      <c r="CW10" s="8">
        <f t="shared" si="93"/>
        <v>1999.9894649456062</v>
      </c>
      <c r="CX10" s="8">
        <f t="shared" si="93"/>
        <v>1999.9895767630526</v>
      </c>
      <c r="CY10" s="8">
        <f t="shared" si="93"/>
        <v>1999.9896639715996</v>
      </c>
      <c r="CZ10" s="8">
        <f t="shared" si="93"/>
        <v>1999.9897319871977</v>
      </c>
      <c r="DA10" s="8">
        <f t="shared" si="93"/>
        <v>1999.9897850338505</v>
      </c>
      <c r="DB10" s="8">
        <f t="shared" si="93"/>
        <v>1999.9898264059386</v>
      </c>
      <c r="DC10" s="8">
        <f t="shared" si="93"/>
        <v>1999.9898586728127</v>
      </c>
      <c r="DD10" s="8">
        <f t="shared" si="93"/>
        <v>1999.9898838383581</v>
      </c>
      <c r="DE10" s="8">
        <f t="shared" si="93"/>
        <v>1999.9899034654425</v>
      </c>
      <c r="DF10" s="8">
        <f t="shared" si="93"/>
        <v>1999.9899187729766</v>
      </c>
      <c r="DG10" s="8">
        <f t="shared" si="93"/>
        <v>1999.9899307116116</v>
      </c>
      <c r="DH10" s="8">
        <f t="shared" si="93"/>
        <v>1999.9899400227787</v>
      </c>
      <c r="DI10" s="8">
        <f t="shared" si="93"/>
        <v>1999.9899472847337</v>
      </c>
      <c r="DJ10" s="8">
        <f t="shared" si="93"/>
        <v>1999.9899529484696</v>
      </c>
      <c r="DK10" s="8">
        <f t="shared" si="93"/>
        <v>1999.9899573657244</v>
      </c>
      <c r="DL10" s="8">
        <f t="shared" si="93"/>
        <v>1999.9899608108249</v>
      </c>
      <c r="DM10" s="8">
        <f t="shared" si="93"/>
        <v>1999.9899634977237</v>
      </c>
      <c r="DN10" s="8">
        <f t="shared" si="93"/>
        <v>1999.9899655932868</v>
      </c>
      <c r="DO10" s="8">
        <f t="shared" ref="DO10" si="94">+DN10+(DN9+DO9)/2</f>
        <v>1999.9899672276561</v>
      </c>
      <c r="DP10" s="8">
        <f t="shared" ref="DP10" si="95">+DO10+(DO9+DP9)/2</f>
        <v>1999.9899685023315</v>
      </c>
      <c r="DQ10" s="8">
        <f>+DP10+(DP9+DQ9)/2</f>
        <v>1999.9899694964749</v>
      </c>
      <c r="DR10" s="8">
        <f>+DQ10+(DQ9+DR9)/2</f>
        <v>1999.9899702718262</v>
      </c>
      <c r="DS10" s="8">
        <f>+DR10+(DR9+DS9)/2</f>
        <v>1999.9899708765374</v>
      </c>
      <c r="DT10" s="8">
        <f t="shared" ref="DT10:DU10" si="96">+DS10+(DS9+DT9)/2</f>
        <v>1999.989971348163</v>
      </c>
      <c r="DU10" s="8">
        <f t="shared" si="96"/>
        <v>1999.9899717159926</v>
      </c>
      <c r="DV10" s="8">
        <f t="shared" ref="DV10" si="97">+DU10+(DU9+DV9)/2</f>
        <v>1999.98997200287</v>
      </c>
      <c r="DW10" s="8">
        <f t="shared" ref="DW10" si="98">+DV10+(DV9+DW9)/2</f>
        <v>1999.9899722266111</v>
      </c>
      <c r="DX10" s="8">
        <f t="shared" ref="DX10" si="99">+DW10+(DW9+DX9)/2</f>
        <v>1999.9899724011111</v>
      </c>
      <c r="DY10" s="8">
        <f t="shared" ref="DY10" si="100">+DX10+(DX9+DY9)/2</f>
        <v>1999.9899725372068</v>
      </c>
      <c r="DZ10" s="8">
        <f t="shared" ref="DZ10" si="101">+DY10+(DY9+DZ9)/2</f>
        <v>1999.9899726433505</v>
      </c>
      <c r="EA10" s="8">
        <f t="shared" ref="EA10" si="102">+DZ10+(DZ9+EA9)/2</f>
        <v>1999.9899727261338</v>
      </c>
      <c r="EB10" s="8">
        <f t="shared" ref="EB10" si="103">+EA10+(EA9+EB9)/2</f>
        <v>1999.9899727906982</v>
      </c>
      <c r="EC10" s="8">
        <f t="shared" ref="EC10" si="104">+EB10+(EB9+EC9)/2</f>
        <v>1999.989972841053</v>
      </c>
      <c r="ED10" s="8">
        <f t="shared" ref="ED10" si="105">+EC10+(EC9+ED9)/2</f>
        <v>1999.9899728803259</v>
      </c>
      <c r="EE10" s="8">
        <f t="shared" ref="EE10" si="106">+ED10+(ED9+EE9)/2</f>
        <v>1999.9899729109554</v>
      </c>
      <c r="EF10" s="8">
        <f t="shared" ref="EF10" si="107">+EE10+(EE9+EF9)/2</f>
        <v>1999.989972934844</v>
      </c>
      <c r="EG10" s="8">
        <f t="shared" ref="EG10" si="108">+EF10+(EF9+EG9)/2</f>
        <v>1999.9899729534752</v>
      </c>
      <c r="EH10" s="8">
        <f t="shared" ref="EH10" si="109">+EG10+(EG9+EH9)/2</f>
        <v>1999.989972968006</v>
      </c>
    </row>
    <row r="11" spans="1:138" ht="15" x14ac:dyDescent="0.4">
      <c r="A11" s="27">
        <f>SUM($M11:AV11)</f>
        <v>24380.123055174019</v>
      </c>
      <c r="B11" s="9" t="str">
        <f>"SSE"&amp;D9</f>
        <v>SSE2000</v>
      </c>
      <c r="C11" s="9"/>
      <c r="D11" s="7">
        <f>$E$7-A11</f>
        <v>79874.626944825985</v>
      </c>
      <c r="E11" s="50">
        <f>+D11/$E$7</f>
        <v>0.76614856344508031</v>
      </c>
      <c r="G11" s="8"/>
      <c r="H11" s="7"/>
      <c r="J11" s="7"/>
      <c r="K11" s="3" t="s">
        <v>91</v>
      </c>
      <c r="L11" s="7"/>
      <c r="M11" s="8">
        <f>+(M$5-M9)^2</f>
        <v>1712.1243799345484</v>
      </c>
      <c r="N11" s="8">
        <f t="shared" ref="N11:AN11" si="110">+(N$5-N9)^2</f>
        <v>4.1135859297886289E-2</v>
      </c>
      <c r="O11" s="8">
        <f t="shared" si="110"/>
        <v>1.0428642373492025</v>
      </c>
      <c r="P11" s="8">
        <f t="shared" si="110"/>
        <v>1.7104923000248125</v>
      </c>
      <c r="Q11" s="8">
        <f t="shared" si="110"/>
        <v>5.4083031270764765</v>
      </c>
      <c r="R11" s="8">
        <f t="shared" si="110"/>
        <v>1.3060736830150876</v>
      </c>
      <c r="S11" s="8">
        <f t="shared" si="110"/>
        <v>0.54881002363815168</v>
      </c>
      <c r="T11" s="8">
        <f t="shared" si="110"/>
        <v>12.272932209182462</v>
      </c>
      <c r="U11" s="8">
        <f t="shared" si="110"/>
        <v>20.015995526893267</v>
      </c>
      <c r="V11" s="8">
        <f t="shared" si="110"/>
        <v>7.3285825379054481</v>
      </c>
      <c r="W11" s="8">
        <f t="shared" si="110"/>
        <v>1.6126837902277584</v>
      </c>
      <c r="X11" s="8">
        <f t="shared" si="110"/>
        <v>14.108684195767363</v>
      </c>
      <c r="Y11" s="8">
        <f t="shared" si="110"/>
        <v>76.154775196697955</v>
      </c>
      <c r="Z11" s="8">
        <f t="shared" si="110"/>
        <v>61.354508694554177</v>
      </c>
      <c r="AA11" s="8">
        <f t="shared" si="110"/>
        <v>177.0846257262377</v>
      </c>
      <c r="AB11" s="8">
        <f t="shared" si="110"/>
        <v>91.253898101289423</v>
      </c>
      <c r="AC11" s="8">
        <f t="shared" si="110"/>
        <v>0.57770715047580956</v>
      </c>
      <c r="AD11" s="8">
        <f t="shared" si="110"/>
        <v>1.4374353613202742</v>
      </c>
      <c r="AE11" s="8">
        <f t="shared" si="110"/>
        <v>242.98684785682607</v>
      </c>
      <c r="AF11" s="8">
        <f t="shared" si="110"/>
        <v>15.127282282451537</v>
      </c>
      <c r="AG11" s="8">
        <f t="shared" si="110"/>
        <v>599.34381983946537</v>
      </c>
      <c r="AH11" s="8">
        <f t="shared" si="110"/>
        <v>12540.634757327129</v>
      </c>
      <c r="AI11" s="8">
        <f t="shared" si="110"/>
        <v>1163.8532255795565</v>
      </c>
      <c r="AJ11" s="8">
        <f t="shared" si="110"/>
        <v>43.361350940574582</v>
      </c>
      <c r="AK11" s="8">
        <f t="shared" si="110"/>
        <v>7.3913457197575987</v>
      </c>
      <c r="AL11" s="8">
        <f t="shared" si="110"/>
        <v>46.798247670242034</v>
      </c>
      <c r="AM11" s="8">
        <f t="shared" si="110"/>
        <v>1019.0300413161613</v>
      </c>
      <c r="AN11" s="8">
        <f t="shared" si="110"/>
        <v>236.46090918028841</v>
      </c>
      <c r="AO11" s="8">
        <f t="shared" ref="AO11:BG11" si="111">+(AO$5-AO9)^2</f>
        <v>439.6711552971106</v>
      </c>
      <c r="AP11" s="8">
        <f t="shared" si="111"/>
        <v>393.42733553544144</v>
      </c>
      <c r="AQ11" s="41">
        <f t="shared" si="111"/>
        <v>382.49696562067135</v>
      </c>
      <c r="AR11" s="8">
        <f t="shared" si="111"/>
        <v>539.98068404354365</v>
      </c>
      <c r="AS11" s="8">
        <f t="shared" si="111"/>
        <v>358.08162753227248</v>
      </c>
      <c r="AT11" s="8">
        <f t="shared" si="111"/>
        <v>885.71246150416732</v>
      </c>
      <c r="AU11" s="8">
        <f t="shared" si="111"/>
        <v>733.79215759889212</v>
      </c>
      <c r="AV11" s="8">
        <f t="shared" si="111"/>
        <v>2546.5889526739702</v>
      </c>
      <c r="AW11" s="8">
        <f t="shared" si="111"/>
        <v>1793.7954274915123</v>
      </c>
      <c r="AX11" s="8">
        <f t="shared" si="111"/>
        <v>1186.2108287873962</v>
      </c>
      <c r="AY11" s="8">
        <f t="shared" si="111"/>
        <v>771.08073675615037</v>
      </c>
      <c r="AZ11" s="8">
        <f t="shared" si="111"/>
        <v>494.34252167773519</v>
      </c>
      <c r="BA11" s="8">
        <f t="shared" si="111"/>
        <v>313.43132547151578</v>
      </c>
      <c r="BB11" s="8">
        <f t="shared" si="111"/>
        <v>196.9802951702116</v>
      </c>
      <c r="BC11" s="8">
        <f t="shared" si="111"/>
        <v>122.93145052587847</v>
      </c>
      <c r="BD11" s="8">
        <f t="shared" si="111"/>
        <v>76.295881903403313</v>
      </c>
      <c r="BE11" s="8">
        <f t="shared" si="111"/>
        <v>47.146178812580949</v>
      </c>
      <c r="BF11" s="8">
        <f t="shared" si="111"/>
        <v>29.033801375931816</v>
      </c>
      <c r="BG11" s="8">
        <f t="shared" si="111"/>
        <v>17.831730666917913</v>
      </c>
      <c r="BH11" s="8">
        <f t="shared" ref="BH11:BN11" si="112">+(BH$5-BH9)^2</f>
        <v>10.928682859546338</v>
      </c>
      <c r="BI11" s="8">
        <f t="shared" si="112"/>
        <v>6.6869115518119786</v>
      </c>
      <c r="BJ11" s="8">
        <f t="shared" si="112"/>
        <v>4.0862298522805762</v>
      </c>
      <c r="BK11" s="8">
        <f t="shared" si="112"/>
        <v>2.4944902223696821</v>
      </c>
      <c r="BL11" s="8">
        <f t="shared" si="112"/>
        <v>1.5215927686659645</v>
      </c>
      <c r="BM11" s="8">
        <f t="shared" si="112"/>
        <v>0.9275720483510751</v>
      </c>
      <c r="BN11" s="8">
        <f t="shared" si="112"/>
        <v>0.56518168357820142</v>
      </c>
      <c r="BO11" s="8">
        <f t="shared" ref="BO11:BU11" si="113">+(BO$5-BO9)^2</f>
        <v>0.34424332089212478</v>
      </c>
      <c r="BP11" s="8">
        <f t="shared" si="113"/>
        <v>0.2096118196062953</v>
      </c>
      <c r="BQ11" s="8">
        <f t="shared" si="113"/>
        <v>0.12760472514262167</v>
      </c>
      <c r="BR11" s="8">
        <f t="shared" si="113"/>
        <v>7.7667674263836098E-2</v>
      </c>
      <c r="BS11" s="8">
        <f t="shared" si="113"/>
        <v>4.7266497851268685E-2</v>
      </c>
      <c r="BT11" s="8">
        <f t="shared" si="113"/>
        <v>2.8762022076742545E-2</v>
      </c>
      <c r="BU11" s="41">
        <f t="shared" si="113"/>
        <v>1.7500426684947525E-2</v>
      </c>
      <c r="BV11" s="8">
        <f t="shared" ref="BV11:CA11" si="114">+(BV$5-BV9)^2</f>
        <v>1.0647537523982255E-2</v>
      </c>
      <c r="BW11" s="8">
        <f t="shared" si="114"/>
        <v>6.4777972372336021E-3</v>
      </c>
      <c r="BX11" s="8">
        <f t="shared" si="114"/>
        <v>3.9408333641221312E-3</v>
      </c>
      <c r="BY11" s="8">
        <f t="shared" si="114"/>
        <v>2.3973706424872047E-3</v>
      </c>
      <c r="BZ11" s="8">
        <f t="shared" si="114"/>
        <v>1.4583832877675294E-3</v>
      </c>
      <c r="CA11" s="8">
        <f t="shared" si="114"/>
        <v>8.8715579880641309E-4</v>
      </c>
      <c r="CB11" s="8">
        <f t="shared" ref="CB11:DN11" si="115">+(CB$5-CB9)^2</f>
        <v>5.3966177170668757E-4</v>
      </c>
      <c r="CC11" s="8">
        <f t="shared" si="115"/>
        <v>3.2827542900149779E-4</v>
      </c>
      <c r="CD11" s="8">
        <f t="shared" si="115"/>
        <v>1.9968763441785594E-4</v>
      </c>
      <c r="CE11" s="8">
        <f t="shared" si="115"/>
        <v>1.2146772656369447E-4</v>
      </c>
      <c r="CF11" s="8">
        <f t="shared" si="115"/>
        <v>7.3887035933729468E-5</v>
      </c>
      <c r="CG11" s="8">
        <f t="shared" si="115"/>
        <v>4.4944207053027713E-5</v>
      </c>
      <c r="CH11" s="8">
        <f t="shared" si="115"/>
        <v>2.7338692936053882E-5</v>
      </c>
      <c r="CI11" s="8">
        <f t="shared" si="115"/>
        <v>1.6629555388880312E-5</v>
      </c>
      <c r="CJ11" s="8">
        <f t="shared" si="115"/>
        <v>1.0115390304599977E-5</v>
      </c>
      <c r="CK11" s="8">
        <f t="shared" si="115"/>
        <v>6.1529581618412583E-6</v>
      </c>
      <c r="CL11" s="8">
        <f t="shared" si="115"/>
        <v>3.7426976242148288E-6</v>
      </c>
      <c r="CM11" s="8">
        <f t="shared" si="115"/>
        <v>2.276591455617221E-6</v>
      </c>
      <c r="CN11" s="8">
        <f t="shared" si="115"/>
        <v>1.384793876588259E-6</v>
      </c>
      <c r="CO11" s="8">
        <f t="shared" si="115"/>
        <v>8.4233512753110492E-7</v>
      </c>
      <c r="CP11" s="8">
        <f t="shared" si="115"/>
        <v>5.1237094125417585E-7</v>
      </c>
      <c r="CQ11" s="8">
        <f t="shared" si="115"/>
        <v>3.116620440639012E-7</v>
      </c>
      <c r="CR11" s="8">
        <f t="shared" si="115"/>
        <v>1.8957593965450876E-7</v>
      </c>
      <c r="CS11" s="8">
        <f t="shared" si="115"/>
        <v>1.1531410310886908E-7</v>
      </c>
      <c r="CT11" s="8">
        <f t="shared" si="115"/>
        <v>7.0142551559358596E-8</v>
      </c>
      <c r="CU11" s="8">
        <f t="shared" si="115"/>
        <v>4.2665873090394214E-8</v>
      </c>
      <c r="CV11" s="8">
        <f t="shared" si="115"/>
        <v>2.5952528078724879E-8</v>
      </c>
      <c r="CW11" s="8">
        <f t="shared" si="115"/>
        <v>1.5786238760040784E-8</v>
      </c>
      <c r="CX11" s="8">
        <f t="shared" si="115"/>
        <v>9.6023523335526413E-9</v>
      </c>
      <c r="CY11" s="8">
        <f t="shared" si="115"/>
        <v>5.840857168623021E-9</v>
      </c>
      <c r="CZ11" s="8">
        <f t="shared" si="115"/>
        <v>3.5528389271306522E-9</v>
      </c>
      <c r="DA11" s="8">
        <f t="shared" si="115"/>
        <v>2.16109788377439E-9</v>
      </c>
      <c r="DB11" s="8">
        <f t="shared" si="115"/>
        <v>1.3145386128274401E-9</v>
      </c>
      <c r="DC11" s="8">
        <f t="shared" si="115"/>
        <v>7.9959901229464001E-10</v>
      </c>
      <c r="DD11" s="8">
        <f t="shared" si="115"/>
        <v>4.8637488864786629E-10</v>
      </c>
      <c r="DE11" s="8">
        <f t="shared" si="115"/>
        <v>2.9584895186894877E-10</v>
      </c>
      <c r="DF11" s="8">
        <f t="shared" si="115"/>
        <v>1.7995707347008375E-10</v>
      </c>
      <c r="DG11" s="8">
        <f t="shared" si="115"/>
        <v>1.0946311579089398E-10</v>
      </c>
      <c r="DH11" s="8">
        <f t="shared" si="115"/>
        <v>6.6583510306197113E-11</v>
      </c>
      <c r="DI11" s="8">
        <f t="shared" si="115"/>
        <v>4.050098331848435E-11</v>
      </c>
      <c r="DJ11" s="8">
        <f t="shared" si="115"/>
        <v>2.4635673862935231E-11</v>
      </c>
      <c r="DK11" s="8">
        <f t="shared" si="115"/>
        <v>1.4985226911765028E-11</v>
      </c>
      <c r="DL11" s="8">
        <f t="shared" si="115"/>
        <v>9.1151160066698381E-12</v>
      </c>
      <c r="DM11" s="8">
        <f t="shared" si="115"/>
        <v>5.5444832553449011E-12</v>
      </c>
      <c r="DN11" s="8">
        <f t="shared" si="115"/>
        <v>3.3725620727338881E-12</v>
      </c>
      <c r="DO11" s="8">
        <f t="shared" ref="DO11:DP11" si="116">+(DO$5-DO9)^2</f>
        <v>2.0514400351107437E-12</v>
      </c>
      <c r="DP11" s="8">
        <f t="shared" si="116"/>
        <v>1.2478365479674263E-12</v>
      </c>
      <c r="DQ11" s="8">
        <f>+(DQ$5-DQ9)^2</f>
        <v>7.5902586618423113E-13</v>
      </c>
      <c r="DR11" s="8">
        <f>+(DR$5-DR9)^2</f>
        <v>4.6169529673144251E-13</v>
      </c>
      <c r="DS11" s="8">
        <f>+(DS$5-DS9)^2</f>
        <v>2.8083699969704205E-13</v>
      </c>
      <c r="DT11" s="8">
        <f t="shared" ref="DT11:DU11" si="117">+(DT$5-DT9)^2</f>
        <v>1.7082569594346254E-13</v>
      </c>
      <c r="DU11" s="8">
        <f t="shared" si="117"/>
        <v>1.0390873859223434E-13</v>
      </c>
      <c r="DV11" s="8">
        <f t="shared" ref="DV11:DX11" si="118">+(DV$5-DV9)^2</f>
        <v>6.3204928827951141E-14</v>
      </c>
      <c r="DW11" s="8">
        <f t="shared" si="118"/>
        <v>3.8445881277819569E-14</v>
      </c>
      <c r="DX11" s="8">
        <f t="shared" si="118"/>
        <v>2.3385609548061897E-14</v>
      </c>
      <c r="DY11" s="8">
        <f t="shared" ref="DY11:EA11" si="119">+(DY$5-DY9)^2</f>
        <v>1.4224845827846108E-14</v>
      </c>
      <c r="DZ11" s="8">
        <f t="shared" si="119"/>
        <v>8.6525963070615177E-15</v>
      </c>
      <c r="EA11" s="8">
        <f t="shared" si="119"/>
        <v>5.2631447648409275E-15</v>
      </c>
      <c r="EB11" s="8">
        <f t="shared" ref="EB11:EE11" si="120">+(EB$5-EB9)^2</f>
        <v>3.2014313197603478E-15</v>
      </c>
      <c r="EC11" s="8">
        <f t="shared" si="120"/>
        <v>1.9473457320269536E-15</v>
      </c>
      <c r="ED11" s="8">
        <f t="shared" si="120"/>
        <v>1.1845187421493389E-15</v>
      </c>
      <c r="EE11" s="8">
        <f t="shared" si="120"/>
        <v>7.2051132338915107E-16</v>
      </c>
      <c r="EF11" s="8">
        <f t="shared" ref="EF11:EH11" si="121">+(EF$5-EF9)^2</f>
        <v>4.3826792152148076E-16</v>
      </c>
      <c r="EG11" s="8">
        <f t="shared" si="121"/>
        <v>2.6658674860132275E-16</v>
      </c>
      <c r="EH11" s="8">
        <f t="shared" si="121"/>
        <v>1.6215764613236207E-16</v>
      </c>
    </row>
    <row r="12" spans="1:138" x14ac:dyDescent="0.35">
      <c r="K12" s="3"/>
    </row>
    <row r="13" spans="1:138" x14ac:dyDescent="0.35">
      <c r="A13" s="14" t="str">
        <f>"Scenario-"&amp;D13</f>
        <v>Scenario-3000</v>
      </c>
      <c r="B13" s="30">
        <v>1.0273552680469032E-3</v>
      </c>
      <c r="C13" s="30">
        <v>0.17443761366921764</v>
      </c>
      <c r="D13" s="32">
        <v>3000</v>
      </c>
      <c r="E13" s="1">
        <f>+$B13*$D13</f>
        <v>3.0820658041407096</v>
      </c>
      <c r="F13" s="4">
        <f>+$B13+$C13</f>
        <v>0.17546496893726454</v>
      </c>
      <c r="G13" s="12">
        <f>1/$F13*LN($C13/$B13)</f>
        <v>29.262703518026935</v>
      </c>
      <c r="H13" s="7">
        <f>+$D13*($B13+$C13)^2/(4*$C13)</f>
        <v>132.37378113245299</v>
      </c>
      <c r="I13" s="7">
        <f>+$D13*($C13-$B13)/(2*$C13)</f>
        <v>1491.1657075004903</v>
      </c>
      <c r="J13" s="7">
        <f>(1/C13)*LN(F13/B13)</f>
        <v>29.468710953683065</v>
      </c>
      <c r="K13" s="3" t="s">
        <v>5</v>
      </c>
      <c r="L13" s="6">
        <f t="shared" ref="L13:AN13" si="122">+($D13*$F13^2/$B13)*(EXP(-$F13*L$4)/($C13/$B13*EXP(-$F13*L$4)+1)^2)</f>
        <v>3.0820658041407092</v>
      </c>
      <c r="M13" s="6">
        <f t="shared" si="122"/>
        <v>3.6649706198893943</v>
      </c>
      <c r="N13" s="6">
        <f t="shared" si="122"/>
        <v>4.3562574043007869</v>
      </c>
      <c r="O13" s="6">
        <f t="shared" si="122"/>
        <v>5.1753058464130497</v>
      </c>
      <c r="P13" s="6">
        <f t="shared" si="122"/>
        <v>6.1446407617113552</v>
      </c>
      <c r="Q13" s="6">
        <f t="shared" si="122"/>
        <v>7.2903083734241436</v>
      </c>
      <c r="R13" s="6">
        <f t="shared" si="122"/>
        <v>8.6422382973282161</v>
      </c>
      <c r="S13" s="6">
        <f t="shared" si="122"/>
        <v>10.234557953537982</v>
      </c>
      <c r="T13" s="6">
        <f t="shared" si="122"/>
        <v>12.105810573186638</v>
      </c>
      <c r="U13" s="6">
        <f t="shared" si="122"/>
        <v>14.299007765452759</v>
      </c>
      <c r="V13" s="6">
        <f t="shared" si="122"/>
        <v>16.861422374435517</v>
      </c>
      <c r="W13" s="6">
        <f t="shared" si="122"/>
        <v>19.843997395972323</v>
      </c>
      <c r="X13" s="6">
        <f t="shared" si="122"/>
        <v>23.300213668898696</v>
      </c>
      <c r="Y13" s="6">
        <f t="shared" si="122"/>
        <v>27.284226743326933</v>
      </c>
      <c r="Z13" s="6">
        <f t="shared" si="122"/>
        <v>31.84805897498077</v>
      </c>
      <c r="AA13" s="6">
        <f t="shared" si="122"/>
        <v>37.037628374076334</v>
      </c>
      <c r="AB13" s="6">
        <f t="shared" si="122"/>
        <v>42.887428588303251</v>
      </c>
      <c r="AC13" s="6">
        <f t="shared" si="122"/>
        <v>49.413767733511413</v>
      </c>
      <c r="AD13" s="6">
        <f t="shared" si="122"/>
        <v>56.60665376484247</v>
      </c>
      <c r="AE13" s="6">
        <f t="shared" si="122"/>
        <v>64.420703202820093</v>
      </c>
      <c r="AF13" s="6">
        <f t="shared" si="122"/>
        <v>72.765854603816948</v>
      </c>
      <c r="AG13" s="6">
        <f t="shared" si="122"/>
        <v>81.499159892577751</v>
      </c>
      <c r="AH13" s="6">
        <f t="shared" si="122"/>
        <v>90.419421985705995</v>
      </c>
      <c r="AI13" s="6">
        <f t="shared" si="122"/>
        <v>99.266794066961822</v>
      </c>
      <c r="AJ13" s="6">
        <f t="shared" si="122"/>
        <v>107.72944468807155</v>
      </c>
      <c r="AK13" s="6">
        <f t="shared" si="122"/>
        <v>115.45880784512413</v>
      </c>
      <c r="AL13" s="6">
        <f t="shared" si="122"/>
        <v>122.09365524496162</v>
      </c>
      <c r="AM13" s="6">
        <f t="shared" si="122"/>
        <v>127.29134032677351</v>
      </c>
      <c r="AN13" s="6">
        <f t="shared" si="122"/>
        <v>130.7624582469239</v>
      </c>
      <c r="AO13" s="65">
        <f t="shared" ref="AO13:CZ13" si="123">+($D13*$F13^2/$B13)*(EXP(-$F13*AO$4)/($C13/$B13*EXP(-$F13*AO$4)+1)^2)</f>
        <v>132.3034899529554</v>
      </c>
      <c r="AP13" s="6">
        <f t="shared" si="123"/>
        <v>131.8214533290828</v>
      </c>
      <c r="AQ13" s="40">
        <f t="shared" si="123"/>
        <v>129.34560691479214</v>
      </c>
      <c r="AR13" s="6">
        <f t="shared" si="123"/>
        <v>125.02373794833582</v>
      </c>
      <c r="AS13" s="6">
        <f t="shared" si="123"/>
        <v>119.10382520589225</v>
      </c>
      <c r="AT13" s="6">
        <f t="shared" si="123"/>
        <v>111.90487560961115</v>
      </c>
      <c r="AU13" s="6">
        <f t="shared" si="123"/>
        <v>103.78257791938388</v>
      </c>
      <c r="AV13" s="6">
        <f t="shared" si="123"/>
        <v>95.095670650787071</v>
      </c>
      <c r="AW13" s="6">
        <f t="shared" si="123"/>
        <v>86.177760868292552</v>
      </c>
      <c r="AX13" s="6">
        <f t="shared" si="123"/>
        <v>77.317359874447476</v>
      </c>
      <c r="AY13" s="6">
        <f t="shared" si="123"/>
        <v>68.746832179644315</v>
      </c>
      <c r="AZ13" s="6">
        <f t="shared" si="123"/>
        <v>60.639324660210612</v>
      </c>
      <c r="BA13" s="6">
        <f t="shared" si="123"/>
        <v>53.11179615840598</v>
      </c>
      <c r="BB13" s="6">
        <f t="shared" si="123"/>
        <v>46.231978902352019</v>
      </c>
      <c r="BC13" s="6">
        <f t="shared" si="123"/>
        <v>40.02729021571546</v>
      </c>
      <c r="BD13" s="6">
        <f t="shared" si="123"/>
        <v>34.494153607679991</v>
      </c>
      <c r="BE13" s="6">
        <f t="shared" si="123"/>
        <v>29.606696581587794</v>
      </c>
      <c r="BF13" s="6">
        <f t="shared" si="123"/>
        <v>25.324249439830815</v>
      </c>
      <c r="BG13" s="6">
        <f t="shared" si="123"/>
        <v>21.597420063906146</v>
      </c>
      <c r="BH13" s="6">
        <f t="shared" si="123"/>
        <v>18.372754824938429</v>
      </c>
      <c r="BI13" s="6">
        <f t="shared" si="123"/>
        <v>15.596131389064203</v>
      </c>
      <c r="BJ13" s="6">
        <f t="shared" si="123"/>
        <v>13.215090637211469</v>
      </c>
      <c r="BK13" s="6">
        <f t="shared" si="123"/>
        <v>11.180327470621636</v>
      </c>
      <c r="BL13" s="6">
        <f t="shared" si="123"/>
        <v>9.4465445164717696</v>
      </c>
      <c r="BM13" s="6">
        <f t="shared" si="123"/>
        <v>7.9728434520242075</v>
      </c>
      <c r="BN13" s="6">
        <f t="shared" si="123"/>
        <v>6.7227953379723422</v>
      </c>
      <c r="BO13" s="6">
        <f t="shared" si="123"/>
        <v>5.6642994466744563</v>
      </c>
      <c r="BP13" s="6">
        <f t="shared" si="123"/>
        <v>4.7693122487040531</v>
      </c>
      <c r="BQ13" s="6">
        <f t="shared" si="123"/>
        <v>4.0135053896835773</v>
      </c>
      <c r="BR13" s="6">
        <f t="shared" si="123"/>
        <v>3.3758935660332514</v>
      </c>
      <c r="BS13" s="6">
        <f t="shared" si="123"/>
        <v>2.8384596253638668</v>
      </c>
      <c r="BT13" s="6">
        <f t="shared" si="123"/>
        <v>2.385794230968763</v>
      </c>
      <c r="BU13" s="40">
        <f t="shared" si="123"/>
        <v>2.0047602921942809</v>
      </c>
      <c r="BV13" s="6">
        <f t="shared" si="123"/>
        <v>1.6841874049416738</v>
      </c>
      <c r="BW13" s="6">
        <f t="shared" si="123"/>
        <v>1.4145982116102767</v>
      </c>
      <c r="BX13" s="6">
        <f t="shared" si="123"/>
        <v>1.1879664333069759</v>
      </c>
      <c r="BY13" s="6">
        <f t="shared" si="123"/>
        <v>0.99750500709520973</v>
      </c>
      <c r="BZ13" s="6">
        <f t="shared" si="123"/>
        <v>0.83748202092743795</v>
      </c>
      <c r="CA13" s="6">
        <f t="shared" si="123"/>
        <v>0.70306179053847018</v>
      </c>
      <c r="CB13" s="6">
        <f t="shared" si="123"/>
        <v>0.59016833065148533</v>
      </c>
      <c r="CC13" s="6">
        <f t="shared" si="123"/>
        <v>0.49536854186065865</v>
      </c>
      <c r="CD13" s="6">
        <f t="shared" si="123"/>
        <v>0.41577259839463093</v>
      </c>
      <c r="CE13" s="6">
        <f t="shared" si="123"/>
        <v>0.34894923584221055</v>
      </c>
      <c r="CF13" s="6">
        <f t="shared" si="123"/>
        <v>0.29285387225898357</v>
      </c>
      <c r="CG13" s="6">
        <f t="shared" si="123"/>
        <v>0.245767731984841</v>
      </c>
      <c r="CH13" s="6">
        <f t="shared" si="123"/>
        <v>0.20624636749360742</v>
      </c>
      <c r="CI13" s="6">
        <f t="shared" si="123"/>
        <v>0.17307618419267876</v>
      </c>
      <c r="CJ13" s="6">
        <f t="shared" si="123"/>
        <v>0.1452377631559221</v>
      </c>
      <c r="CK13" s="6">
        <f t="shared" si="123"/>
        <v>0.12187494632868141</v>
      </c>
      <c r="CL13" s="6">
        <f t="shared" si="123"/>
        <v>0.10226879815556979</v>
      </c>
      <c r="CM13" s="6">
        <f t="shared" si="123"/>
        <v>8.5815688005898325E-2</v>
      </c>
      <c r="CN13" s="6">
        <f t="shared" si="123"/>
        <v>7.2008850783801454E-2</v>
      </c>
      <c r="CO13" s="6">
        <f t="shared" si="123"/>
        <v>6.0422880463677268E-2</v>
      </c>
      <c r="CP13" s="6">
        <f t="shared" si="123"/>
        <v>5.0700694763936634E-2</v>
      </c>
      <c r="CQ13" s="65">
        <f t="shared" si="123"/>
        <v>4.2542580472028323E-2</v>
      </c>
      <c r="CR13" s="6">
        <f t="shared" si="123"/>
        <v>3.5696989649055627E-2</v>
      </c>
      <c r="CS13" s="6">
        <f t="shared" si="123"/>
        <v>2.9952808514274096E-2</v>
      </c>
      <c r="CT13" s="6">
        <f t="shared" si="123"/>
        <v>2.5132864524775787E-2</v>
      </c>
      <c r="CU13" s="6">
        <f t="shared" si="123"/>
        <v>2.1088474157567063E-2</v>
      </c>
      <c r="CV13" s="6">
        <f t="shared" si="123"/>
        <v>1.7694865159899389E-2</v>
      </c>
      <c r="CW13" s="6">
        <f t="shared" si="123"/>
        <v>1.4847333416826154E-2</v>
      </c>
      <c r="CX13" s="6">
        <f t="shared" si="123"/>
        <v>1.2458016831379549E-2</v>
      </c>
      <c r="CY13" s="6">
        <f t="shared" si="123"/>
        <v>1.0453187355946233E-2</v>
      </c>
      <c r="CZ13" s="6">
        <f t="shared" si="123"/>
        <v>8.7709780944102214E-3</v>
      </c>
      <c r="DA13" s="6">
        <f t="shared" ref="DA13:DP13" si="124">+($D13*$F13^2/$B13)*(EXP(-$F13*DA$4)/($C13/$B13*EXP(-$F13*DA$4)+1)^2)</f>
        <v>7.3594756741182958E-3</v>
      </c>
      <c r="DB13" s="6">
        <f t="shared" si="124"/>
        <v>6.1751192559916816E-3</v>
      </c>
      <c r="DC13" s="6">
        <f t="shared" si="124"/>
        <v>5.1813569418079778E-3</v>
      </c>
      <c r="DD13" s="6">
        <f t="shared" si="124"/>
        <v>4.3475182304416778E-3</v>
      </c>
      <c r="DE13" s="6">
        <f t="shared" si="124"/>
        <v>3.6478678067979886E-3</v>
      </c>
      <c r="DF13" s="6">
        <f t="shared" si="124"/>
        <v>3.0608115184364015E-3</v>
      </c>
      <c r="DG13" s="6">
        <f t="shared" si="124"/>
        <v>2.5682300741973665E-3</v>
      </c>
      <c r="DH13" s="6">
        <f t="shared" si="124"/>
        <v>2.1549199286837843E-3</v>
      </c>
      <c r="DI13" s="6">
        <f t="shared" si="124"/>
        <v>1.8081241159041879E-3</v>
      </c>
      <c r="DJ13" s="6">
        <f t="shared" si="124"/>
        <v>1.5171385654721946E-3</v>
      </c>
      <c r="DK13" s="6">
        <f t="shared" si="124"/>
        <v>1.272981760191244E-3</v>
      </c>
      <c r="DL13" s="6">
        <f t="shared" si="124"/>
        <v>1.0681175458533911E-3</v>
      </c>
      <c r="DM13" s="6">
        <f t="shared" si="124"/>
        <v>8.9622254250738853E-4</v>
      </c>
      <c r="DN13" s="6">
        <f t="shared" si="124"/>
        <v>7.51990981599296E-4</v>
      </c>
      <c r="DO13" s="6">
        <f t="shared" si="124"/>
        <v>6.3097094751181891E-4</v>
      </c>
      <c r="DP13" s="6">
        <f t="shared" si="124"/>
        <v>5.2942697061229371E-4</v>
      </c>
      <c r="DQ13" s="6">
        <f>+($D13*$F13^2/$B13)*(EXP(-$F13*DQ$4)/($C13/$B13*EXP(-$F13*DQ$4)+1)^2)</f>
        <v>4.4422473176559485E-4</v>
      </c>
      <c r="DR13" s="6">
        <f>+($D13*$F13^2/$B13)*(EXP(-$F13*DR$4)/($C13/$B13*EXP(-$F13*DR$4)+1)^2)</f>
        <v>3.7273432039836815E-4</v>
      </c>
      <c r="DS13" s="6">
        <f>+($D13*$F13^2/$B13)*(EXP(-$F13*DS$4)/($C13/$B13*EXP(-$F13*DS$4)+1)^2)</f>
        <v>3.1274906062319491E-4</v>
      </c>
      <c r="DT13" s="6">
        <f t="shared" ref="DT13:EH13" si="125">+($D13*$F13^2/$B13)*(EXP(-$F13*DT$4)/($C13/$B13*EXP(-$F13*DT$4)+1)^2)</f>
        <v>2.6241740028012657E-4</v>
      </c>
      <c r="DU13" s="6">
        <f t="shared" si="125"/>
        <v>2.2018576083227009E-4</v>
      </c>
      <c r="DV13" s="6">
        <f t="shared" si="125"/>
        <v>1.8475058428644528E-4</v>
      </c>
      <c r="DW13" s="6">
        <f t="shared" si="125"/>
        <v>1.5501809712826595E-4</v>
      </c>
      <c r="DX13" s="6">
        <f t="shared" si="125"/>
        <v>1.3007054941536805E-4</v>
      </c>
      <c r="DY13" s="6">
        <f t="shared" si="125"/>
        <v>1.0913788700844843E-4</v>
      </c>
      <c r="DZ13" s="6">
        <f t="shared" si="125"/>
        <v>9.1573982601320485E-5</v>
      </c>
      <c r="EA13" s="6">
        <f t="shared" si="125"/>
        <v>7.6836691911450072E-5</v>
      </c>
      <c r="EB13" s="6">
        <f t="shared" si="125"/>
        <v>6.4471119452224438E-5</v>
      </c>
      <c r="EC13" s="6">
        <f t="shared" si="125"/>
        <v>5.4095577370376013E-5</v>
      </c>
      <c r="ED13" s="6">
        <f t="shared" si="125"/>
        <v>4.5389803953170118E-5</v>
      </c>
      <c r="EE13" s="6">
        <f t="shared" si="125"/>
        <v>3.8085078155255331E-5</v>
      </c>
      <c r="EF13" s="6">
        <f t="shared" si="125"/>
        <v>3.1955925016723532E-5</v>
      </c>
      <c r="EG13" s="6">
        <f t="shared" si="125"/>
        <v>2.6813155948030465E-5</v>
      </c>
      <c r="EH13" s="6">
        <f t="shared" si="125"/>
        <v>2.2498029059387797E-5</v>
      </c>
    </row>
    <row r="14" spans="1:138" x14ac:dyDescent="0.35">
      <c r="A14" s="28" t="str">
        <f>+"Cum " &amp;A13</f>
        <v>Cum Scenario-3000</v>
      </c>
      <c r="B14" s="9"/>
      <c r="C14" s="9"/>
      <c r="D14" s="48" t="str">
        <f>"SSR"&amp;D13</f>
        <v>SSR3000</v>
      </c>
      <c r="E14" s="49" t="s">
        <v>95</v>
      </c>
      <c r="G14" s="8"/>
      <c r="H14" s="7"/>
      <c r="J14" s="7"/>
      <c r="K14" s="3" t="s">
        <v>4</v>
      </c>
      <c r="L14" s="7"/>
      <c r="M14" s="8">
        <f>+L14+(L13+M13)/2</f>
        <v>3.3735182120150515</v>
      </c>
      <c r="N14" s="8">
        <f t="shared" ref="N14" si="126">+M14+(M13+N13)/2</f>
        <v>7.3841322241101421</v>
      </c>
      <c r="O14" s="8">
        <f t="shared" ref="O14" si="127">+N14+(N13+O13)/2</f>
        <v>12.149913849467062</v>
      </c>
      <c r="P14" s="8">
        <f t="shared" ref="P14" si="128">+O14+(O13+P13)/2</f>
        <v>17.809887153529264</v>
      </c>
      <c r="Q14" s="8">
        <f t="shared" ref="Q14" si="129">+P14+(P13+Q13)/2</f>
        <v>24.527361721097012</v>
      </c>
      <c r="R14" s="8">
        <f t="shared" ref="R14" si="130">+Q14+(Q13+R13)/2</f>
        <v>32.493635056473195</v>
      </c>
      <c r="S14" s="8">
        <f t="shared" ref="S14" si="131">+R14+(R13+S13)/2</f>
        <v>41.932033181906291</v>
      </c>
      <c r="T14" s="8">
        <f t="shared" ref="T14" si="132">+S14+(S13+T13)/2</f>
        <v>53.1022174452686</v>
      </c>
      <c r="U14" s="8">
        <f t="shared" ref="U14" si="133">+T14+(T13+U13)/2</f>
        <v>66.304626614588301</v>
      </c>
      <c r="V14" s="8">
        <f t="shared" ref="V14" si="134">+U14+(U13+V13)/2</f>
        <v>81.884841684532432</v>
      </c>
      <c r="W14" s="8">
        <f t="shared" ref="W14" si="135">+V14+(V13+W13)/2</f>
        <v>100.23755156973635</v>
      </c>
      <c r="X14" s="8">
        <f t="shared" ref="X14" si="136">+W14+(W13+X13)/2</f>
        <v>121.80965710217185</v>
      </c>
      <c r="Y14" s="8">
        <f t="shared" ref="Y14" si="137">+X14+(X13+Y13)/2</f>
        <v>147.10187730828466</v>
      </c>
      <c r="Z14" s="8">
        <f t="shared" ref="Z14" si="138">+Y14+(Y13+Z13)/2</f>
        <v>176.6680201674385</v>
      </c>
      <c r="AA14" s="8">
        <f t="shared" ref="AA14" si="139">+Z14+(Z13+AA13)/2</f>
        <v>211.11086384196705</v>
      </c>
      <c r="AB14" s="8">
        <f t="shared" ref="AB14" si="140">+AA14+(AA13+AB13)/2</f>
        <v>251.07339232315684</v>
      </c>
      <c r="AC14" s="8">
        <f t="shared" ref="AC14" si="141">+AB14+(AB13+AC13)/2</f>
        <v>297.22399048406419</v>
      </c>
      <c r="AD14" s="8">
        <f t="shared" ref="AD14" si="142">+AC14+(AC13+AD13)/2</f>
        <v>350.23420123324115</v>
      </c>
      <c r="AE14" s="8">
        <f t="shared" ref="AE14" si="143">+AD14+(AD13+AE13)/2</f>
        <v>410.74787971707246</v>
      </c>
      <c r="AF14" s="8">
        <f t="shared" ref="AF14" si="144">+AE14+(AE13+AF13)/2</f>
        <v>479.34115862039096</v>
      </c>
      <c r="AG14" s="8">
        <f t="shared" ref="AG14" si="145">+AF14+(AF13+AG13)/2</f>
        <v>556.47366586858834</v>
      </c>
      <c r="AH14" s="8">
        <f t="shared" ref="AH14" si="146">+AG14+(AG13+AH13)/2</f>
        <v>642.43295680773019</v>
      </c>
      <c r="AI14" s="8">
        <f t="shared" ref="AI14" si="147">+AH14+(AH13+AI13)/2</f>
        <v>737.27606483406407</v>
      </c>
      <c r="AJ14" s="8">
        <f t="shared" ref="AJ14" si="148">+AI14+(AI13+AJ13)/2</f>
        <v>840.77418421158075</v>
      </c>
      <c r="AK14" s="8">
        <f t="shared" ref="AK14" si="149">+AJ14+(AJ13+AK13)/2</f>
        <v>952.36831047817861</v>
      </c>
      <c r="AL14" s="8">
        <f t="shared" ref="AL14" si="150">+AK14+(AK13+AL13)/2</f>
        <v>1071.1445420232214</v>
      </c>
      <c r="AM14" s="8">
        <f t="shared" ref="AM14" si="151">+AL14+(AL13+AM13)/2</f>
        <v>1195.837039809089</v>
      </c>
      <c r="AN14" s="8">
        <f t="shared" ref="AN14" si="152">+AM14+(AM13+AN13)/2</f>
        <v>1324.8639390959377</v>
      </c>
      <c r="AO14" s="8">
        <f t="shared" ref="AO14" si="153">+AN14+(AN13+AO13)/2</f>
        <v>1456.3969131958772</v>
      </c>
      <c r="AP14" s="8">
        <f t="shared" ref="AP14" si="154">+AO14+(AO13+AP13)/2</f>
        <v>1588.4593848368963</v>
      </c>
      <c r="AQ14" s="41">
        <f t="shared" ref="AQ14" si="155">+AP14+(AP13+AQ13)/2</f>
        <v>1719.0429149588338</v>
      </c>
      <c r="AR14" s="8">
        <f t="shared" ref="AR14" si="156">+AQ14+(AQ13+AR13)/2</f>
        <v>1846.2275873903977</v>
      </c>
      <c r="AS14" s="8">
        <f t="shared" ref="AS14" si="157">+AR14+(AR13+AS13)/2</f>
        <v>1968.2913689675117</v>
      </c>
      <c r="AT14" s="8">
        <f t="shared" ref="AT14" si="158">+AS14+(AS13+AT13)/2</f>
        <v>2083.7957193752636</v>
      </c>
      <c r="AU14" s="8">
        <f t="shared" ref="AU14" si="159">+AT14+(AT13+AU13)/2</f>
        <v>2191.6394461397613</v>
      </c>
      <c r="AV14" s="8">
        <f t="shared" ref="AV14" si="160">+AU14+(AU13+AV13)/2</f>
        <v>2291.0785704248469</v>
      </c>
      <c r="AW14" s="8">
        <f t="shared" ref="AW14" si="161">+AV14+(AV13+AW13)/2</f>
        <v>2381.715286184387</v>
      </c>
      <c r="AX14" s="8">
        <f t="shared" ref="AX14" si="162">+AW14+(AW13+AX13)/2</f>
        <v>2463.4628465557571</v>
      </c>
      <c r="AY14" s="8">
        <f t="shared" ref="AY14" si="163">+AX14+(AX13+AY13)/2</f>
        <v>2536.4949425828031</v>
      </c>
      <c r="AZ14" s="8">
        <f t="shared" ref="AZ14" si="164">+AY14+(AY13+AZ13)/2</f>
        <v>2601.1880210027307</v>
      </c>
      <c r="BA14" s="8">
        <f t="shared" ref="BA14" si="165">+AZ14+(AZ13+BA13)/2</f>
        <v>2658.0635814120392</v>
      </c>
      <c r="BB14" s="8">
        <f t="shared" ref="BB14" si="166">+BA14+(BA13+BB13)/2</f>
        <v>2707.7354689424183</v>
      </c>
      <c r="BC14" s="8">
        <f t="shared" ref="BC14" si="167">+BB14+(BB13+BC13)/2</f>
        <v>2750.8651035014518</v>
      </c>
      <c r="BD14" s="8">
        <f t="shared" ref="BD14" si="168">+BC14+(BC13+BD13)/2</f>
        <v>2788.1258254131494</v>
      </c>
      <c r="BE14" s="8">
        <f t="shared" ref="BE14" si="169">+BD14+(BD13+BE13)/2</f>
        <v>2820.1762505077832</v>
      </c>
      <c r="BF14" s="8">
        <f t="shared" ref="BF14" si="170">+BE14+(BE13+BF13)/2</f>
        <v>2847.6417235184927</v>
      </c>
      <c r="BG14" s="8">
        <f t="shared" ref="BG14" si="171">+BF14+(BF13+BG13)/2</f>
        <v>2871.102558270361</v>
      </c>
      <c r="BH14" s="8">
        <f t="shared" ref="BH14" si="172">+BG14+(BG13+BH13)/2</f>
        <v>2891.0876457147833</v>
      </c>
      <c r="BI14" s="8">
        <f t="shared" ref="BI14" si="173">+BH14+(BH13+BI13)/2</f>
        <v>2908.0720888217847</v>
      </c>
      <c r="BJ14" s="8">
        <f t="shared" ref="BJ14" si="174">+BI14+(BI13+BJ13)/2</f>
        <v>2922.4776998349225</v>
      </c>
      <c r="BK14" s="8">
        <f t="shared" ref="BK14" si="175">+BJ14+(BJ13+BK13)/2</f>
        <v>2934.6754088888392</v>
      </c>
      <c r="BL14" s="8">
        <f t="shared" ref="BL14" si="176">+BK14+(BK13+BL13)/2</f>
        <v>2944.9888448823858</v>
      </c>
      <c r="BM14" s="8">
        <f t="shared" ref="BM14" si="177">+BL14+(BL13+BM13)/2</f>
        <v>2953.698538866634</v>
      </c>
      <c r="BN14" s="8">
        <f t="shared" ref="BN14" si="178">+BM14+(BM13+BN13)/2</f>
        <v>2961.0463582616321</v>
      </c>
      <c r="BO14" s="8">
        <f t="shared" ref="BO14" si="179">+BN14+(BN13+BO13)/2</f>
        <v>2967.2399056539557</v>
      </c>
      <c r="BP14" s="8">
        <f t="shared" ref="BP14" si="180">+BO14+(BO13+BP13)/2</f>
        <v>2972.4567115016448</v>
      </c>
      <c r="BQ14" s="8">
        <f t="shared" ref="BQ14" si="181">+BP14+(BP13+BQ13)/2</f>
        <v>2976.8481203208385</v>
      </c>
      <c r="BR14" s="8">
        <f t="shared" ref="BR14" si="182">+BQ14+(BQ13+BR13)/2</f>
        <v>2980.5428197986967</v>
      </c>
      <c r="BS14" s="8">
        <f t="shared" ref="BS14" si="183">+BR14+(BR13+BS13)/2</f>
        <v>2983.6499963943952</v>
      </c>
      <c r="BT14" s="8">
        <f t="shared" ref="BT14" si="184">+BS14+(BS13+BT13)/2</f>
        <v>2986.2621233225614</v>
      </c>
      <c r="BU14" s="41">
        <f t="shared" ref="BU14" si="185">+BT14+(BT13+BU13)/2</f>
        <v>2988.4574005841428</v>
      </c>
      <c r="BV14" s="8">
        <f t="shared" ref="BV14" si="186">+BU14+(BU13+BV13)/2</f>
        <v>2990.3018744327105</v>
      </c>
      <c r="BW14" s="8">
        <f t="shared" ref="BW14" si="187">+BV14+(BV13+BW13)/2</f>
        <v>2991.8512672409865</v>
      </c>
      <c r="BX14" s="8">
        <f t="shared" ref="BX14" si="188">+BW14+(BW13+BX13)/2</f>
        <v>2993.1525495634451</v>
      </c>
      <c r="BY14" s="8">
        <f t="shared" ref="BY14" si="189">+BX14+(BX13+BY13)/2</f>
        <v>2994.2452852836464</v>
      </c>
      <c r="BZ14" s="8">
        <f t="shared" ref="BZ14" si="190">+BY14+(BY13+BZ13)/2</f>
        <v>2995.1627787976577</v>
      </c>
      <c r="CA14" s="8">
        <f t="shared" ref="CA14" si="191">+BZ14+(BZ13+CA13)/2</f>
        <v>2995.9330507033906</v>
      </c>
      <c r="CB14" s="8">
        <f t="shared" ref="CB14" si="192">+CA14+(CA13+CB13)/2</f>
        <v>2996.5796657639858</v>
      </c>
      <c r="CC14" s="8">
        <f t="shared" ref="CC14" si="193">+CB14+(CB13+CC13)/2</f>
        <v>2997.122434200242</v>
      </c>
      <c r="CD14" s="8">
        <f t="shared" ref="CD14" si="194">+CC14+(CC13+CD13)/2</f>
        <v>2997.5780047703697</v>
      </c>
      <c r="CE14" s="8">
        <f t="shared" ref="CE14" si="195">+CD14+(CD13+CE13)/2</f>
        <v>2997.9603656874883</v>
      </c>
      <c r="CF14" s="8">
        <f t="shared" ref="CF14" si="196">+CE14+(CE13+CF13)/2</f>
        <v>2998.2812672415389</v>
      </c>
      <c r="CG14" s="8">
        <f t="shared" ref="CG14" si="197">+CF14+(CF13+CG13)/2</f>
        <v>2998.5505780436606</v>
      </c>
      <c r="CH14" s="8">
        <f t="shared" ref="CH14" si="198">+CG14+(CG13+CH13)/2</f>
        <v>2998.7765850933997</v>
      </c>
      <c r="CI14" s="8">
        <f t="shared" ref="CI14" si="199">+CH14+(CH13+CI13)/2</f>
        <v>2998.966246369243</v>
      </c>
      <c r="CJ14" s="8">
        <f t="shared" ref="CJ14" si="200">+CI14+(CI13+CJ13)/2</f>
        <v>2999.1254033429173</v>
      </c>
      <c r="CK14" s="8">
        <f t="shared" ref="CK14" si="201">+CJ14+(CJ13+CK13)/2</f>
        <v>2999.2589596976595</v>
      </c>
      <c r="CL14" s="8">
        <f t="shared" ref="CL14" si="202">+CK14+(CK13+CL13)/2</f>
        <v>2999.3710315699018</v>
      </c>
      <c r="CM14" s="8">
        <f t="shared" ref="CM14:DN14" si="203">+CL14+(CL13+CM13)/2</f>
        <v>2999.4650738129826</v>
      </c>
      <c r="CN14" s="8">
        <f t="shared" si="203"/>
        <v>2999.5439860823776</v>
      </c>
      <c r="CO14" s="8">
        <f t="shared" si="203"/>
        <v>2999.6102019480013</v>
      </c>
      <c r="CP14" s="8">
        <f t="shared" si="203"/>
        <v>2999.6657637356152</v>
      </c>
      <c r="CQ14" s="8">
        <f t="shared" si="203"/>
        <v>2999.7123853732332</v>
      </c>
      <c r="CR14" s="8">
        <f t="shared" si="203"/>
        <v>2999.7515051582936</v>
      </c>
      <c r="CS14" s="8">
        <f t="shared" si="203"/>
        <v>2999.7843300573754</v>
      </c>
      <c r="CT14" s="8">
        <f t="shared" si="203"/>
        <v>2999.8118728938948</v>
      </c>
      <c r="CU14" s="8">
        <f t="shared" si="203"/>
        <v>2999.8349835632362</v>
      </c>
      <c r="CV14" s="8">
        <f t="shared" si="203"/>
        <v>2999.8543752328951</v>
      </c>
      <c r="CW14" s="8">
        <f t="shared" si="203"/>
        <v>2999.8706463321837</v>
      </c>
      <c r="CX14" s="8">
        <f t="shared" si="203"/>
        <v>2999.8842990073076</v>
      </c>
      <c r="CY14" s="8">
        <f t="shared" si="203"/>
        <v>2999.8957546094011</v>
      </c>
      <c r="CZ14" s="8">
        <f t="shared" si="203"/>
        <v>2999.9053666921263</v>
      </c>
      <c r="DA14" s="8">
        <f t="shared" si="203"/>
        <v>2999.9134319190107</v>
      </c>
      <c r="DB14" s="8">
        <f t="shared" si="203"/>
        <v>2999.9201992164758</v>
      </c>
      <c r="DC14" s="8">
        <f t="shared" si="203"/>
        <v>2999.9258774545747</v>
      </c>
      <c r="DD14" s="8">
        <f t="shared" si="203"/>
        <v>2999.930641892161</v>
      </c>
      <c r="DE14" s="8">
        <f t="shared" si="203"/>
        <v>2999.9346395851799</v>
      </c>
      <c r="DF14" s="8">
        <f t="shared" si="203"/>
        <v>2999.9379939248424</v>
      </c>
      <c r="DG14" s="8">
        <f t="shared" si="203"/>
        <v>2999.9408084456386</v>
      </c>
      <c r="DH14" s="8">
        <f t="shared" si="203"/>
        <v>2999.9431700206401</v>
      </c>
      <c r="DI14" s="8">
        <f t="shared" si="203"/>
        <v>2999.9451515426622</v>
      </c>
      <c r="DJ14" s="8">
        <f t="shared" si="203"/>
        <v>2999.9468141740031</v>
      </c>
      <c r="DK14" s="8">
        <f t="shared" si="203"/>
        <v>2999.9482092341659</v>
      </c>
      <c r="DL14" s="8">
        <f t="shared" si="203"/>
        <v>2999.949379783819</v>
      </c>
      <c r="DM14" s="8">
        <f t="shared" si="203"/>
        <v>2999.9503619538632</v>
      </c>
      <c r="DN14" s="8">
        <f t="shared" si="203"/>
        <v>2999.9511860606253</v>
      </c>
      <c r="DO14" s="8">
        <f t="shared" ref="DO14" si="204">+DN14+(DN13+DO13)/2</f>
        <v>2999.95187754159</v>
      </c>
      <c r="DP14" s="8">
        <f t="shared" ref="DP14" si="205">+DO14+(DO13+DP13)/2</f>
        <v>2999.9524577405491</v>
      </c>
      <c r="DQ14" s="8">
        <f>+DP14+(DP13+DQ13)/2</f>
        <v>2999.9529445664002</v>
      </c>
      <c r="DR14" s="8">
        <f>+DQ14+(DQ13+DR13)/2</f>
        <v>2999.9533530459262</v>
      </c>
      <c r="DS14" s="8">
        <f>+DR14+(DR13+DS13)/2</f>
        <v>2999.9536957876167</v>
      </c>
      <c r="DT14" s="8">
        <f t="shared" ref="DT14:DU14" si="206">+DS14+(DS13+DT13)/2</f>
        <v>2999.9539833708473</v>
      </c>
      <c r="DU14" s="8">
        <f t="shared" si="206"/>
        <v>2999.9542246724277</v>
      </c>
      <c r="DV14" s="8">
        <f t="shared" ref="DV14" si="207">+DU14+(DU13+DV13)/2</f>
        <v>2999.9544271406003</v>
      </c>
      <c r="DW14" s="8">
        <f t="shared" ref="DW14" si="208">+DV14+(DV13+DW13)/2</f>
        <v>2999.954597024941</v>
      </c>
      <c r="DX14" s="8">
        <f t="shared" ref="DX14" si="209">+DW14+(DW13+DX13)/2</f>
        <v>2999.9547395692643</v>
      </c>
      <c r="DY14" s="8">
        <f t="shared" ref="DY14" si="210">+DX14+(DX13+DY13)/2</f>
        <v>2999.9548591734824</v>
      </c>
      <c r="DZ14" s="8">
        <f t="shared" ref="DZ14" si="211">+DY14+(DY13+DZ13)/2</f>
        <v>2999.954959529417</v>
      </c>
      <c r="EA14" s="8">
        <f t="shared" ref="EA14" si="212">+DZ14+(DZ13+EA13)/2</f>
        <v>2999.9550437347543</v>
      </c>
      <c r="EB14" s="8">
        <f t="shared" ref="EB14" si="213">+EA14+(EA13+EB13)/2</f>
        <v>2999.9551143886601</v>
      </c>
      <c r="EC14" s="8">
        <f t="shared" ref="EC14" si="214">+EB14+(EB13+EC13)/2</f>
        <v>2999.9551736720086</v>
      </c>
      <c r="ED14" s="8">
        <f t="shared" ref="ED14" si="215">+EC14+(EC13+ED13)/2</f>
        <v>2999.9552234146995</v>
      </c>
      <c r="EE14" s="8">
        <f t="shared" ref="EE14" si="216">+ED14+(ED13+EE13)/2</f>
        <v>2999.9552651521408</v>
      </c>
      <c r="EF14" s="8">
        <f t="shared" ref="EF14" si="217">+EE14+(EE13+EF13)/2</f>
        <v>2999.9553001726422</v>
      </c>
      <c r="EG14" s="8">
        <f t="shared" ref="EG14" si="218">+EF14+(EF13+EG13)/2</f>
        <v>2999.9553295571827</v>
      </c>
      <c r="EH14" s="8">
        <f t="shared" ref="EH14" si="219">+EG14+(EG13+EH13)/2</f>
        <v>2999.9553542127751</v>
      </c>
    </row>
    <row r="15" spans="1:138" ht="15" x14ac:dyDescent="0.4">
      <c r="A15" s="29">
        <f>SUM($M15:AV15)</f>
        <v>18054.716595608072</v>
      </c>
      <c r="B15" s="9" t="str">
        <f>"SSE"&amp;D13</f>
        <v>SSE3000</v>
      </c>
      <c r="C15" s="9"/>
      <c r="D15" s="7">
        <f>$E$7-A15</f>
        <v>86200.033404391928</v>
      </c>
      <c r="E15" s="50">
        <f>+D15/$E$7</f>
        <v>0.82682116070866729</v>
      </c>
      <c r="G15" s="8"/>
      <c r="H15" s="7"/>
      <c r="J15" s="7"/>
      <c r="K15" s="3" t="s">
        <v>91</v>
      </c>
      <c r="L15" s="7"/>
      <c r="M15" s="8">
        <f>+(M$5-M13)^2</f>
        <v>1469.5744775739433</v>
      </c>
      <c r="N15" s="8">
        <f t="shared" ref="N15:AN15" si="220">+(N$5-N13)^2</f>
        <v>11.264463763923855</v>
      </c>
      <c r="O15" s="8">
        <f t="shared" si="220"/>
        <v>26.783790603917094</v>
      </c>
      <c r="P15" s="8">
        <f t="shared" si="220"/>
        <v>37.756610090484706</v>
      </c>
      <c r="Q15" s="8">
        <f t="shared" si="220"/>
        <v>10.826129192225034</v>
      </c>
      <c r="R15" s="8">
        <f t="shared" si="220"/>
        <v>58.403806193150075</v>
      </c>
      <c r="S15" s="8">
        <f t="shared" si="220"/>
        <v>67.807944690175631</v>
      </c>
      <c r="T15" s="8">
        <f t="shared" si="220"/>
        <v>146.55064963387738</v>
      </c>
      <c r="U15" s="8">
        <f t="shared" si="220"/>
        <v>204.4616230764783</v>
      </c>
      <c r="V15" s="8">
        <f t="shared" si="220"/>
        <v>192.13903024250155</v>
      </c>
      <c r="W15" s="8">
        <f t="shared" si="220"/>
        <v>191.65626389968847</v>
      </c>
      <c r="X15" s="8">
        <f t="shared" si="220"/>
        <v>106.09440162496753</v>
      </c>
      <c r="Y15" s="8">
        <f t="shared" si="220"/>
        <v>589.72366852131506</v>
      </c>
      <c r="Z15" s="8">
        <f t="shared" si="220"/>
        <v>617.42603482412244</v>
      </c>
      <c r="AA15" s="8">
        <f t="shared" si="220"/>
        <v>25.377699635298971</v>
      </c>
      <c r="AB15" s="8">
        <f t="shared" si="220"/>
        <v>97.761244088796431</v>
      </c>
      <c r="AC15" s="8">
        <f t="shared" si="220"/>
        <v>376.8943776107289</v>
      </c>
      <c r="AD15" s="8">
        <f t="shared" si="220"/>
        <v>466.84748691378127</v>
      </c>
      <c r="AE15" s="8">
        <f t="shared" si="220"/>
        <v>19.542616807423826</v>
      </c>
      <c r="AF15" s="8">
        <f t="shared" si="220"/>
        <v>518.28413584213331</v>
      </c>
      <c r="AG15" s="8">
        <f t="shared" si="220"/>
        <v>56.262602317114215</v>
      </c>
      <c r="AH15" s="8">
        <f t="shared" si="220"/>
        <v>9521.9692056037184</v>
      </c>
      <c r="AI15" s="8">
        <f t="shared" si="220"/>
        <v>516.79865199392225</v>
      </c>
      <c r="AJ15" s="8">
        <f t="shared" si="220"/>
        <v>2.9909789290989099</v>
      </c>
      <c r="AK15" s="8">
        <f t="shared" si="220"/>
        <v>71.551430160733489</v>
      </c>
      <c r="AL15" s="8">
        <f t="shared" si="220"/>
        <v>123.06918669406456</v>
      </c>
      <c r="AM15" s="8">
        <f t="shared" si="220"/>
        <v>1317.061382713697</v>
      </c>
      <c r="AN15" s="8">
        <f t="shared" si="220"/>
        <v>473.60458894910602</v>
      </c>
      <c r="AO15" s="8">
        <f t="shared" ref="AO15:BG15" si="221">+(AO$5-AO13)^2</f>
        <v>114.41532718652601</v>
      </c>
      <c r="AP15" s="8">
        <f t="shared" si="221"/>
        <v>17.460252281033213</v>
      </c>
      <c r="AQ15" s="41">
        <f t="shared" si="221"/>
        <v>5.501871798720714</v>
      </c>
      <c r="AR15" s="8">
        <f t="shared" si="221"/>
        <v>25.237942973549405</v>
      </c>
      <c r="AS15" s="8">
        <f t="shared" si="221"/>
        <v>228.12553585014606</v>
      </c>
      <c r="AT15" s="8">
        <f t="shared" si="221"/>
        <v>79.296809622647601</v>
      </c>
      <c r="AU15" s="8">
        <f t="shared" si="221"/>
        <v>218.52460994265593</v>
      </c>
      <c r="AV15" s="8">
        <f t="shared" si="221"/>
        <v>47.669763762403036</v>
      </c>
      <c r="AW15" s="8">
        <f t="shared" si="221"/>
        <v>7426.6064682726146</v>
      </c>
      <c r="AX15" s="8">
        <f t="shared" si="221"/>
        <v>5977.9741379548204</v>
      </c>
      <c r="AY15" s="8">
        <f t="shared" si="221"/>
        <v>4726.1269347361795</v>
      </c>
      <c r="AZ15" s="8">
        <f t="shared" si="221"/>
        <v>3677.1276952464268</v>
      </c>
      <c r="BA15" s="8">
        <f t="shared" si="221"/>
        <v>2820.8628911720684</v>
      </c>
      <c r="BB15" s="8">
        <f t="shared" si="221"/>
        <v>2137.3958732275223</v>
      </c>
      <c r="BC15" s="8">
        <f t="shared" si="221"/>
        <v>1602.1839620131107</v>
      </c>
      <c r="BD15" s="8">
        <f t="shared" si="221"/>
        <v>1189.8466331102225</v>
      </c>
      <c r="BE15" s="8">
        <f t="shared" si="221"/>
        <v>876.55648247420243</v>
      </c>
      <c r="BF15" s="8">
        <f t="shared" si="221"/>
        <v>641.31760969077141</v>
      </c>
      <c r="BG15" s="8">
        <f t="shared" si="221"/>
        <v>466.44855341681574</v>
      </c>
      <c r="BH15" s="8">
        <f t="shared" ref="BH15:BN15" si="222">+(BH$5-BH13)^2</f>
        <v>337.55811985729832</v>
      </c>
      <c r="BI15" s="8">
        <f t="shared" si="222"/>
        <v>243.23931430495369</v>
      </c>
      <c r="BJ15" s="8">
        <f t="shared" si="222"/>
        <v>174.63862054971423</v>
      </c>
      <c r="BK15" s="8">
        <f t="shared" si="222"/>
        <v>124.9997223503368</v>
      </c>
      <c r="BL15" s="8">
        <f t="shared" si="222"/>
        <v>89.237203301682854</v>
      </c>
      <c r="BM15" s="8">
        <f t="shared" si="222"/>
        <v>63.566232710485281</v>
      </c>
      <c r="BN15" s="8">
        <f t="shared" si="222"/>
        <v>45.195977156262657</v>
      </c>
      <c r="BO15" s="8">
        <f t="shared" ref="BO15:BU15" si="223">+(BO$5-BO13)^2</f>
        <v>32.084288221596552</v>
      </c>
      <c r="BP15" s="8">
        <f t="shared" si="223"/>
        <v>22.746339325638512</v>
      </c>
      <c r="BQ15" s="8">
        <f t="shared" si="223"/>
        <v>16.108225513019125</v>
      </c>
      <c r="BR15" s="8">
        <f t="shared" si="223"/>
        <v>11.396657369184704</v>
      </c>
      <c r="BS15" s="8">
        <f t="shared" si="223"/>
        <v>8.056853044820782</v>
      </c>
      <c r="BT15" s="8">
        <f t="shared" si="223"/>
        <v>5.6920141125238315</v>
      </c>
      <c r="BU15" s="41">
        <f t="shared" si="223"/>
        <v>4.019063829158898</v>
      </c>
      <c r="BV15" s="8">
        <f t="shared" ref="BV15:CA15" si="224">+(BV$5-BV13)^2</f>
        <v>2.8364872149641696</v>
      </c>
      <c r="BW15" s="8">
        <f t="shared" si="224"/>
        <v>2.001088100290993</v>
      </c>
      <c r="BX15" s="8">
        <f t="shared" si="224"/>
        <v>1.4112642466640977</v>
      </c>
      <c r="BY15" s="8">
        <f t="shared" si="224"/>
        <v>0.99501623918001436</v>
      </c>
      <c r="BZ15" s="8">
        <f t="shared" si="224"/>
        <v>0.70137613537670562</v>
      </c>
      <c r="CA15" s="8">
        <f t="shared" si="224"/>
        <v>0.49429588131515972</v>
      </c>
      <c r="CB15" s="8">
        <f t="shared" ref="CB15:DN15" si="225">+(CB$5-CB13)^2</f>
        <v>0.34829865850396091</v>
      </c>
      <c r="CC15" s="8">
        <f t="shared" si="225"/>
        <v>0.24538999226515512</v>
      </c>
      <c r="CD15" s="8">
        <f t="shared" si="225"/>
        <v>0.17286685357582307</v>
      </c>
      <c r="CE15" s="8">
        <f t="shared" si="225"/>
        <v>0.12176556919486267</v>
      </c>
      <c r="CF15" s="8">
        <f t="shared" si="225"/>
        <v>8.5763390497081066E-2</v>
      </c>
      <c r="CG15" s="8">
        <f t="shared" si="225"/>
        <v>6.0401778084972636E-2</v>
      </c>
      <c r="CH15" s="8">
        <f t="shared" si="225"/>
        <v>4.2537564104308166E-2</v>
      </c>
      <c r="CI15" s="8">
        <f t="shared" si="225"/>
        <v>2.9955365534698065E-2</v>
      </c>
      <c r="CJ15" s="8">
        <f t="shared" si="225"/>
        <v>2.1094007846535725E-2</v>
      </c>
      <c r="CK15" s="8">
        <f t="shared" si="225"/>
        <v>1.4853502542618975E-2</v>
      </c>
      <c r="CL15" s="8">
        <f t="shared" si="225"/>
        <v>1.0458907076184675E-2</v>
      </c>
      <c r="CM15" s="8">
        <f t="shared" si="225"/>
        <v>7.3643323079256818E-3</v>
      </c>
      <c r="CN15" s="8">
        <f t="shared" si="225"/>
        <v>5.1852745912037831E-3</v>
      </c>
      <c r="CO15" s="8">
        <f t="shared" si="225"/>
        <v>3.6509244835278322E-3</v>
      </c>
      <c r="CP15" s="8">
        <f t="shared" si="225"/>
        <v>2.5705604495458714E-3</v>
      </c>
      <c r="CQ15" s="8">
        <f t="shared" si="225"/>
        <v>1.8098711532190056E-3</v>
      </c>
      <c r="CR15" s="8">
        <f t="shared" si="225"/>
        <v>1.2742750700047846E-3</v>
      </c>
      <c r="CS15" s="8">
        <f t="shared" si="225"/>
        <v>8.9717073789277084E-4</v>
      </c>
      <c r="CT15" s="8">
        <f t="shared" si="225"/>
        <v>6.3166087922073325E-4</v>
      </c>
      <c r="CU15" s="8">
        <f t="shared" si="225"/>
        <v>4.4472374229437387E-4</v>
      </c>
      <c r="CV15" s="8">
        <f t="shared" si="225"/>
        <v>3.1310825302702125E-4</v>
      </c>
      <c r="CW15" s="8">
        <f t="shared" si="225"/>
        <v>2.2044330959040259E-4</v>
      </c>
      <c r="CX15" s="8">
        <f t="shared" si="225"/>
        <v>1.5520218337093615E-4</v>
      </c>
      <c r="CY15" s="8">
        <f t="shared" si="225"/>
        <v>1.092691258985142E-4</v>
      </c>
      <c r="CZ15" s="8">
        <f t="shared" si="225"/>
        <v>7.6930056732623953E-5</v>
      </c>
      <c r="DA15" s="8">
        <f t="shared" si="225"/>
        <v>5.4161882197938946E-5</v>
      </c>
      <c r="DB15" s="8">
        <f t="shared" si="225"/>
        <v>3.8132097825719259E-5</v>
      </c>
      <c r="DC15" s="8">
        <f t="shared" si="225"/>
        <v>2.6846459758421719E-5</v>
      </c>
      <c r="DD15" s="8">
        <f t="shared" si="225"/>
        <v>1.8900914764022738E-5</v>
      </c>
      <c r="DE15" s="8">
        <f t="shared" si="225"/>
        <v>1.3306939535873168E-5</v>
      </c>
      <c r="DF15" s="8">
        <f t="shared" si="225"/>
        <v>9.3685671513929499E-6</v>
      </c>
      <c r="DG15" s="8">
        <f t="shared" si="225"/>
        <v>6.5958057140118108E-6</v>
      </c>
      <c r="DH15" s="8">
        <f t="shared" si="225"/>
        <v>4.6436798990385257E-6</v>
      </c>
      <c r="DI15" s="8">
        <f t="shared" si="225"/>
        <v>3.2693128185143009E-6</v>
      </c>
      <c r="DJ15" s="8">
        <f t="shared" si="225"/>
        <v>2.3017094268430286E-6</v>
      </c>
      <c r="DK15" s="8">
        <f t="shared" si="225"/>
        <v>1.6204825617795978E-6</v>
      </c>
      <c r="DL15" s="8">
        <f t="shared" si="225"/>
        <v>1.140875091759871E-6</v>
      </c>
      <c r="DM15" s="8">
        <f t="shared" si="225"/>
        <v>8.0321484569840784E-7</v>
      </c>
      <c r="DN15" s="8">
        <f t="shared" si="225"/>
        <v>5.6549043640667276E-7</v>
      </c>
      <c r="DO15" s="8">
        <f t="shared" ref="DO15:DP15" si="226">+(DO$5-DO13)^2</f>
        <v>3.9812433660396252E-7</v>
      </c>
      <c r="DP15" s="8">
        <f t="shared" si="226"/>
        <v>2.8029291721171051E-7</v>
      </c>
      <c r="DQ15" s="8">
        <f>+(DQ$5-DQ13)^2</f>
        <v>1.9733561231221469E-7</v>
      </c>
      <c r="DR15" s="8">
        <f>+(DR$5-DR13)^2</f>
        <v>1.3893087360283338E-7</v>
      </c>
      <c r="DS15" s="8">
        <f>+(DS$5-DS13)^2</f>
        <v>9.7811974920690841E-8</v>
      </c>
      <c r="DT15" s="8">
        <f t="shared" ref="DT15:DU15" si="227">+(DT$5-DT13)^2</f>
        <v>6.8862891969780172E-8</v>
      </c>
      <c r="DU15" s="8">
        <f t="shared" si="227"/>
        <v>4.8481769273285644E-8</v>
      </c>
      <c r="DV15" s="8">
        <f t="shared" ref="DV15:DX15" si="228">+(DV$5-DV13)^2</f>
        <v>3.4132778394182923E-8</v>
      </c>
      <c r="DW15" s="8">
        <f t="shared" si="228"/>
        <v>2.4030610437268494E-8</v>
      </c>
      <c r="DX15" s="8">
        <f t="shared" si="228"/>
        <v>1.6918347825215702E-8</v>
      </c>
      <c r="DY15" s="8">
        <f t="shared" ref="DY15:EA15" si="229">+(DY$5-DY13)^2</f>
        <v>1.1911078380668857E-8</v>
      </c>
      <c r="DZ15" s="8">
        <f t="shared" si="229"/>
        <v>8.3857942894669472E-9</v>
      </c>
      <c r="EA15" s="8">
        <f t="shared" si="229"/>
        <v>5.9038772238950973E-9</v>
      </c>
      <c r="EB15" s="8">
        <f t="shared" ref="EB15:EE15" si="230">+(EB$5-EB13)^2</f>
        <v>4.1565252434229923E-9</v>
      </c>
      <c r="EC15" s="8">
        <f t="shared" si="230"/>
        <v>2.9263314910343372E-9</v>
      </c>
      <c r="ED15" s="8">
        <f t="shared" si="230"/>
        <v>2.0602343029072178E-9</v>
      </c>
      <c r="EE15" s="8">
        <f t="shared" si="230"/>
        <v>1.4504731780919069E-9</v>
      </c>
      <c r="EF15" s="8">
        <f t="shared" ref="EF15:EH15" si="231">+(EF$5-EF13)^2</f>
        <v>1.0211811436744569E-9</v>
      </c>
      <c r="EG15" s="8">
        <f t="shared" si="231"/>
        <v>7.189453318934015E-10</v>
      </c>
      <c r="EH15" s="8">
        <f t="shared" si="231"/>
        <v>5.0616131155705778E-10</v>
      </c>
    </row>
    <row r="16" spans="1:138" x14ac:dyDescent="0.35">
      <c r="K16" s="3"/>
    </row>
    <row r="17" spans="1:138" x14ac:dyDescent="0.35">
      <c r="A17" s="14" t="str">
        <f>"Scenario-"&amp;D17</f>
        <v>Scenario-4000</v>
      </c>
      <c r="B17" s="30">
        <v>1.8767500695922327E-3</v>
      </c>
      <c r="C17" s="30">
        <v>0.12622851137090854</v>
      </c>
      <c r="D17" s="31">
        <v>4000</v>
      </c>
      <c r="E17" s="1">
        <f>+$B17*$D17</f>
        <v>7.5070002783689311</v>
      </c>
      <c r="F17" s="4">
        <f>+$B17+$C17</f>
        <v>0.12810526144050077</v>
      </c>
      <c r="G17" s="12">
        <f>1/$F17*LN($C17/$B17)</f>
        <v>32.852298218117951</v>
      </c>
      <c r="H17" s="7">
        <f>+$D17*($B17+$C17)^2/(4*$C17)</f>
        <v>130.00991480060529</v>
      </c>
      <c r="I17" s="7">
        <f>+$D17*($C17-$B17)/(2*$C17)</f>
        <v>1970.2642445956192</v>
      </c>
      <c r="J17" s="7">
        <f>(1/C17)*LN(F17/B17)</f>
        <v>33.45766055984739</v>
      </c>
      <c r="K17" s="3" t="s">
        <v>5</v>
      </c>
      <c r="L17" s="6">
        <f t="shared" ref="L17:AO17" si="232">+($D17*$F17^2/$B17)*(EXP(-$F17*L$4)/($C17/$B17*EXP(-$F17*L$4)+1)^2)</f>
        <v>7.5070002783689329</v>
      </c>
      <c r="M17" s="6">
        <f t="shared" si="232"/>
        <v>8.498933587256241</v>
      </c>
      <c r="N17" s="6">
        <f t="shared" si="232"/>
        <v>9.6167692281902504</v>
      </c>
      <c r="O17" s="6">
        <f t="shared" si="232"/>
        <v>10.875019278347619</v>
      </c>
      <c r="P17" s="6">
        <f t="shared" si="232"/>
        <v>12.289449626206634</v>
      </c>
      <c r="Q17" s="6">
        <f t="shared" si="232"/>
        <v>13.877063661689208</v>
      </c>
      <c r="R17" s="6">
        <f t="shared" si="232"/>
        <v>15.656039840372435</v>
      </c>
      <c r="S17" s="6">
        <f t="shared" si="232"/>
        <v>17.645608496319433</v>
      </c>
      <c r="T17" s="6">
        <f t="shared" si="232"/>
        <v>19.865850585990849</v>
      </c>
      <c r="U17" s="6">
        <f t="shared" si="232"/>
        <v>22.33739838169237</v>
      </c>
      <c r="V17" s="6">
        <f t="shared" si="232"/>
        <v>25.081015778781872</v>
      </c>
      <c r="W17" s="6">
        <f t="shared" si="232"/>
        <v>28.117034254415351</v>
      </c>
      <c r="X17" s="6">
        <f t="shared" si="232"/>
        <v>31.464620200872762</v>
      </c>
      <c r="Y17" s="6">
        <f t="shared" si="232"/>
        <v>35.140851124335185</v>
      </c>
      <c r="Z17" s="6">
        <f t="shared" si="232"/>
        <v>39.159583008884745</v>
      </c>
      <c r="AA17" s="6">
        <f t="shared" si="232"/>
        <v>43.530100104986701</v>
      </c>
      <c r="AB17" s="6">
        <f t="shared" si="232"/>
        <v>48.255552676444353</v>
      </c>
      <c r="AC17" s="6">
        <f t="shared" si="232"/>
        <v>53.331208869896699</v>
      </c>
      <c r="AD17" s="6">
        <f t="shared" si="232"/>
        <v>58.74257448701664</v>
      </c>
      <c r="AE17" s="6">
        <f t="shared" si="232"/>
        <v>64.463468864962266</v>
      </c>
      <c r="AF17" s="6">
        <f t="shared" si="232"/>
        <v>70.454184831814899</v>
      </c>
      <c r="AG17" s="6">
        <f t="shared" si="232"/>
        <v>76.659902519221632</v>
      </c>
      <c r="AH17" s="6">
        <f t="shared" si="232"/>
        <v>83.009565197230444</v>
      </c>
      <c r="AI17" s="6">
        <f t="shared" si="232"/>
        <v>89.415452474933787</v>
      </c>
      <c r="AJ17" s="6">
        <f t="shared" si="232"/>
        <v>95.773692620262494</v>
      </c>
      <c r="AK17" s="6">
        <f t="shared" si="232"/>
        <v>101.96593132741059</v>
      </c>
      <c r="AL17" s="6">
        <f t="shared" si="232"/>
        <v>107.86231062500815</v>
      </c>
      <c r="AM17" s="6">
        <f t="shared" si="232"/>
        <v>113.32580499518311</v>
      </c>
      <c r="AN17" s="6">
        <f t="shared" si="232"/>
        <v>118.21781603800824</v>
      </c>
      <c r="AO17" s="6">
        <f t="shared" si="232"/>
        <v>122.40475591901048</v>
      </c>
      <c r="AP17" s="6">
        <f t="shared" ref="AP17:DA17" si="233">+($D17*$F17^2/$B17)*(EXP(-$F17*AP$4)/($C17/$B17*EXP(-$F17*AP$4)+1)^2)</f>
        <v>125.7651772251282</v>
      </c>
      <c r="AQ17" s="40">
        <f t="shared" si="233"/>
        <v>128.19686391305308</v>
      </c>
      <c r="AR17" s="6">
        <f t="shared" si="233"/>
        <v>129.623217360079</v>
      </c>
      <c r="AS17" s="65">
        <f t="shared" si="233"/>
        <v>129.99827900798806</v>
      </c>
      <c r="AT17" s="6">
        <f t="shared" si="233"/>
        <v>129.30983778415489</v>
      </c>
      <c r="AU17" s="6">
        <f t="shared" si="233"/>
        <v>127.5802673223117</v>
      </c>
      <c r="AV17" s="6">
        <f t="shared" si="233"/>
        <v>124.86499566031452</v>
      </c>
      <c r="AW17" s="6">
        <f t="shared" si="233"/>
        <v>121.2487847718689</v>
      </c>
      <c r="AX17" s="6">
        <f t="shared" si="233"/>
        <v>116.84024105399639</v>
      </c>
      <c r="AY17" s="6">
        <f t="shared" si="233"/>
        <v>111.76515030331639</v>
      </c>
      <c r="AZ17" s="6">
        <f t="shared" si="233"/>
        <v>106.15930808443106</v>
      </c>
      <c r="BA17" s="6">
        <f t="shared" si="233"/>
        <v>100.1614958782925</v>
      </c>
      <c r="BB17" s="6">
        <f t="shared" si="233"/>
        <v>93.907151168708623</v>
      </c>
      <c r="BC17" s="6">
        <f t="shared" si="233"/>
        <v>87.523124446915105</v>
      </c>
      <c r="BD17" s="6">
        <f t="shared" si="233"/>
        <v>81.123740946750971</v>
      </c>
      <c r="BE17" s="6">
        <f t="shared" si="233"/>
        <v>74.80821926602016</v>
      </c>
      <c r="BF17" s="6">
        <f t="shared" si="233"/>
        <v>68.65936388719139</v>
      </c>
      <c r="BG17" s="6">
        <f t="shared" si="233"/>
        <v>62.743354681351832</v>
      </c>
      <c r="BH17" s="6">
        <f t="shared" si="233"/>
        <v>57.110405087017803</v>
      </c>
      <c r="BI17" s="6">
        <f t="shared" si="233"/>
        <v>51.796046337670845</v>
      </c>
      <c r="BJ17" s="6">
        <f t="shared" si="233"/>
        <v>46.822808715974681</v>
      </c>
      <c r="BK17" s="6">
        <f t="shared" si="233"/>
        <v>42.202102232768567</v>
      </c>
      <c r="BL17" s="6">
        <f t="shared" si="233"/>
        <v>37.936139235216331</v>
      </c>
      <c r="BM17" s="6">
        <f t="shared" si="233"/>
        <v>34.019783123790205</v>
      </c>
      <c r="BN17" s="6">
        <f t="shared" si="233"/>
        <v>30.442245793698167</v>
      </c>
      <c r="BO17" s="6">
        <f t="shared" si="233"/>
        <v>27.18858891533818</v>
      </c>
      <c r="BP17" s="6">
        <f t="shared" si="233"/>
        <v>24.241009694129314</v>
      </c>
      <c r="BQ17" s="6">
        <f t="shared" si="233"/>
        <v>21.579910412082757</v>
      </c>
      <c r="BR17" s="6">
        <f t="shared" si="233"/>
        <v>19.184763639761407</v>
      </c>
      <c r="BS17" s="6">
        <f t="shared" si="233"/>
        <v>17.034792619331515</v>
      </c>
      <c r="BT17" s="6">
        <f t="shared" si="233"/>
        <v>15.109490120065635</v>
      </c>
      <c r="BU17" s="40">
        <f t="shared" si="233"/>
        <v>13.38900012867526</v>
      </c>
      <c r="BV17" s="6">
        <f t="shared" si="233"/>
        <v>11.854385963056348</v>
      </c>
      <c r="BW17" s="6">
        <f t="shared" si="233"/>
        <v>10.487806503798472</v>
      </c>
      <c r="BX17" s="6">
        <f t="shared" si="233"/>
        <v>9.2726197552902505</v>
      </c>
      <c r="BY17" s="6">
        <f t="shared" si="233"/>
        <v>8.1934302519545472</v>
      </c>
      <c r="BZ17" s="6">
        <f t="shared" si="233"/>
        <v>7.236094162451824</v>
      </c>
      <c r="CA17" s="6">
        <f t="shared" si="233"/>
        <v>6.3876934661070957</v>
      </c>
      <c r="CB17" s="6">
        <f t="shared" si="233"/>
        <v>5.6364883616718249</v>
      </c>
      <c r="CC17" s="6">
        <f t="shared" si="233"/>
        <v>4.9718551508266371</v>
      </c>
      <c r="CD17" s="6">
        <f t="shared" si="233"/>
        <v>4.3842152181578804</v>
      </c>
      <c r="CE17" s="6">
        <f t="shared" si="233"/>
        <v>3.8649593873743324</v>
      </c>
      <c r="CF17" s="6">
        <f t="shared" si="233"/>
        <v>3.4063708418420373</v>
      </c>
      <c r="CG17" s="6">
        <f t="shared" si="233"/>
        <v>3.0015489235194424</v>
      </c>
      <c r="CH17" s="6">
        <f t="shared" si="233"/>
        <v>2.6443354351315151</v>
      </c>
      <c r="CI17" s="6">
        <f t="shared" si="233"/>
        <v>2.3292445348908082</v>
      </c>
      <c r="CJ17" s="6">
        <f t="shared" si="233"/>
        <v>2.0513969033169355</v>
      </c>
      <c r="CK17" s="6">
        <f t="shared" si="233"/>
        <v>1.8064585533766122</v>
      </c>
      <c r="CL17" s="6">
        <f t="shared" si="233"/>
        <v>1.5905844275613645</v>
      </c>
      <c r="CM17" s="6">
        <f t="shared" si="233"/>
        <v>1.4003667613718183</v>
      </c>
      <c r="CN17" s="6">
        <f t="shared" si="233"/>
        <v>1.2327880778120515</v>
      </c>
      <c r="CO17" s="6">
        <f t="shared" si="233"/>
        <v>1.0851786004355086</v>
      </c>
      <c r="CP17" s="6">
        <f t="shared" si="233"/>
        <v>0.95517782403927931</v>
      </c>
      <c r="CQ17" s="6">
        <f t="shared" si="233"/>
        <v>0.84069995500323824</v>
      </c>
      <c r="CR17" s="6">
        <f t="shared" si="233"/>
        <v>0.73990292181584738</v>
      </c>
      <c r="CS17" s="6">
        <f t="shared" si="233"/>
        <v>0.65116065609704077</v>
      </c>
      <c r="CT17" s="6">
        <f t="shared" si="233"/>
        <v>0.57303835202440645</v>
      </c>
      <c r="CU17" s="6">
        <f t="shared" si="233"/>
        <v>0.50427042491061469</v>
      </c>
      <c r="CV17" s="6">
        <f t="shared" si="233"/>
        <v>0.44374090582936249</v>
      </c>
      <c r="CW17" s="6">
        <f t="shared" si="233"/>
        <v>0.39046602720766266</v>
      </c>
      <c r="CX17" s="6">
        <f t="shared" si="233"/>
        <v>0.34357877314707569</v>
      </c>
      <c r="CY17" s="6">
        <f t="shared" si="233"/>
        <v>0.30231518715758837</v>
      </c>
      <c r="CZ17" s="6">
        <f t="shared" si="233"/>
        <v>0.26600224846535758</v>
      </c>
      <c r="DA17" s="6">
        <f t="shared" si="233"/>
        <v>0.23404714574164737</v>
      </c>
      <c r="DB17" s="6">
        <f t="shared" ref="DB17:DP17" si="234">+($D17*$F17^2/$B17)*(EXP(-$F17*DB$4)/($C17/$B17*EXP(-$F17*DB$4)+1)^2)</f>
        <v>0.20592779377555578</v>
      </c>
      <c r="DC17" s="6">
        <f t="shared" si="234"/>
        <v>0.1811844541529502</v>
      </c>
      <c r="DD17" s="6">
        <f t="shared" si="234"/>
        <v>0.15941233535240271</v>
      </c>
      <c r="DE17" s="6">
        <f t="shared" si="234"/>
        <v>0.14025506081890804</v>
      </c>
      <c r="DF17" s="6">
        <f t="shared" si="234"/>
        <v>0.12339890555465814</v>
      </c>
      <c r="DG17" s="6">
        <f t="shared" si="234"/>
        <v>0.10856771262272431</v>
      </c>
      <c r="DH17" s="6">
        <f t="shared" si="234"/>
        <v>9.5518410757976624E-2</v>
      </c>
      <c r="DI17" s="6">
        <f t="shared" si="234"/>
        <v>8.4037063091894598E-2</v>
      </c>
      <c r="DJ17" s="6">
        <f t="shared" si="234"/>
        <v>7.3935384899673939E-2</v>
      </c>
      <c r="DK17" s="6">
        <f t="shared" si="234"/>
        <v>6.5047675345304534E-2</v>
      </c>
      <c r="DL17" s="6">
        <f t="shared" si="234"/>
        <v>5.7228114507480811E-2</v>
      </c>
      <c r="DM17" s="6">
        <f t="shared" si="234"/>
        <v>5.0348382587551872E-2</v>
      </c>
      <c r="DN17" s="65">
        <f t="shared" si="234"/>
        <v>4.4295563197439602E-2</v>
      </c>
      <c r="DO17" s="6">
        <f t="shared" si="234"/>
        <v>3.8970297063149771E-2</v>
      </c>
      <c r="DP17" s="6">
        <f t="shared" si="234"/>
        <v>3.4285156415999524E-2</v>
      </c>
      <c r="DQ17" s="6">
        <f>+($D17*$F17^2/$B17)*(EXP(-$F17*DQ$4)/($C17/$B17*EXP(-$F17*DQ$4)+1)^2)</f>
        <v>3.0163213831952352E-2</v>
      </c>
      <c r="DR17" s="6">
        <f>+($D17*$F17^2/$B17)*(EXP(-$F17*DR$4)/($C17/$B17*EXP(-$F17*DR$4)+1)^2)</f>
        <v>2.6536782367732086E-2</v>
      </c>
      <c r="DS17" s="6">
        <f>+($D17*$F17^2/$B17)*(EXP(-$F17*DS$4)/($C17/$B17*EXP(-$F17*DS$4)+1)^2)</f>
        <v>2.3346306574394939E-2</v>
      </c>
      <c r="DT17" s="6">
        <f t="shared" ref="DT17:EH17" si="235">+($D17*$F17^2/$B17)*(EXP(-$F17*DT$4)/($C17/$B17*EXP(-$F17*DT$4)+1)^2)</f>
        <v>2.0539386384215097E-2</v>
      </c>
      <c r="DU17" s="6">
        <f t="shared" si="235"/>
        <v>1.8069918000551553E-2</v>
      </c>
      <c r="DV17" s="6">
        <f t="shared" si="235"/>
        <v>1.5897337804603503E-2</v>
      </c>
      <c r="DW17" s="6">
        <f t="shared" si="235"/>
        <v>1.398595695606077E-2</v>
      </c>
      <c r="DX17" s="6">
        <f t="shared" si="235"/>
        <v>1.2304375831977821E-2</v>
      </c>
      <c r="DY17" s="6">
        <f t="shared" si="235"/>
        <v>1.0824968742343668E-2</v>
      </c>
      <c r="DZ17" s="6">
        <f t="shared" si="235"/>
        <v>9.5234305018690579E-3</v>
      </c>
      <c r="EA17" s="6">
        <f t="shared" si="235"/>
        <v>8.3783774433114321E-3</v>
      </c>
      <c r="EB17" s="6">
        <f t="shared" si="235"/>
        <v>7.3709963440273625E-3</v>
      </c>
      <c r="EC17" s="6">
        <f t="shared" si="235"/>
        <v>6.4847355184021946E-3</v>
      </c>
      <c r="ED17" s="6">
        <f t="shared" si="235"/>
        <v>5.7050330167683428E-3</v>
      </c>
      <c r="EE17" s="6">
        <f t="shared" si="235"/>
        <v>5.0190774773642925E-3</v>
      </c>
      <c r="EF17" s="6">
        <f t="shared" si="235"/>
        <v>4.4155977115109485E-3</v>
      </c>
      <c r="EG17" s="6">
        <f t="shared" si="235"/>
        <v>3.8846775720628602E-3</v>
      </c>
      <c r="EH17" s="6">
        <f t="shared" si="235"/>
        <v>3.4175930688989005E-3</v>
      </c>
    </row>
    <row r="18" spans="1:138" x14ac:dyDescent="0.35">
      <c r="A18" s="28" t="str">
        <f>+"Cum " &amp;A17</f>
        <v>Cum Scenario-4000</v>
      </c>
      <c r="B18" s="9"/>
      <c r="D18" s="48" t="str">
        <f>"SSR"&amp;D17</f>
        <v>SSR4000</v>
      </c>
      <c r="E18" s="49" t="s">
        <v>95</v>
      </c>
      <c r="G18" s="8"/>
      <c r="H18" s="7"/>
      <c r="J18" s="7"/>
      <c r="K18" s="3" t="s">
        <v>4</v>
      </c>
      <c r="L18" s="7"/>
      <c r="M18" s="8">
        <f>+L18+(L17+M17)/2</f>
        <v>8.002966932812587</v>
      </c>
      <c r="N18" s="8">
        <f t="shared" ref="N18" si="236">+M18+(M17+N17)/2</f>
        <v>17.060818340535832</v>
      </c>
      <c r="O18" s="8">
        <f t="shared" ref="O18" si="237">+N18+(N17+O17)/2</f>
        <v>27.306712593804768</v>
      </c>
      <c r="P18" s="8">
        <f t="shared" ref="P18" si="238">+O18+(O17+P17)/2</f>
        <v>38.888947046081896</v>
      </c>
      <c r="Q18" s="8">
        <f t="shared" ref="Q18" si="239">+P18+(P17+Q17)/2</f>
        <v>51.972203690029815</v>
      </c>
      <c r="R18" s="8">
        <f t="shared" ref="R18" si="240">+Q18+(Q17+R17)/2</f>
        <v>66.738755441060633</v>
      </c>
      <c r="S18" s="8">
        <f t="shared" ref="S18" si="241">+R18+(R17+S17)/2</f>
        <v>83.389579609406567</v>
      </c>
      <c r="T18" s="8">
        <f t="shared" ref="T18" si="242">+S18+(S17+T17)/2</f>
        <v>102.1453091505617</v>
      </c>
      <c r="U18" s="8">
        <f t="shared" ref="U18" si="243">+T18+(T17+U17)/2</f>
        <v>123.24693363440332</v>
      </c>
      <c r="V18" s="8">
        <f t="shared" ref="V18" si="244">+U18+(U17+V17)/2</f>
        <v>146.95614071464044</v>
      </c>
      <c r="W18" s="8">
        <f t="shared" ref="W18" si="245">+V18+(V17+W17)/2</f>
        <v>173.55516573123904</v>
      </c>
      <c r="X18" s="8">
        <f t="shared" ref="X18" si="246">+W18+(W17+X17)/2</f>
        <v>203.3459929588831</v>
      </c>
      <c r="Y18" s="8">
        <f t="shared" ref="Y18" si="247">+X18+(X17+Y17)/2</f>
        <v>236.64872862148707</v>
      </c>
      <c r="Z18" s="8">
        <f t="shared" ref="Z18" si="248">+Y18+(Y17+Z17)/2</f>
        <v>273.79894568809704</v>
      </c>
      <c r="AA18" s="8">
        <f t="shared" ref="AA18" si="249">+Z18+(Z17+AA17)/2</f>
        <v>315.14378724503274</v>
      </c>
      <c r="AB18" s="8">
        <f t="shared" ref="AB18" si="250">+AA18+(AA17+AB17)/2</f>
        <v>361.03661363574827</v>
      </c>
      <c r="AC18" s="8">
        <f t="shared" ref="AC18" si="251">+AB18+(AB17+AC17)/2</f>
        <v>411.82999440891876</v>
      </c>
      <c r="AD18" s="8">
        <f t="shared" ref="AD18" si="252">+AC18+(AC17+AD17)/2</f>
        <v>467.86688608737541</v>
      </c>
      <c r="AE18" s="8">
        <f t="shared" ref="AE18" si="253">+AD18+(AD17+AE17)/2</f>
        <v>529.46990776336486</v>
      </c>
      <c r="AF18" s="8">
        <f t="shared" ref="AF18" si="254">+AE18+(AE17+AF17)/2</f>
        <v>596.9287346117535</v>
      </c>
      <c r="AG18" s="8">
        <f t="shared" ref="AG18" si="255">+AF18+(AF17+AG17)/2</f>
        <v>670.48577828727173</v>
      </c>
      <c r="AH18" s="8">
        <f t="shared" ref="AH18" si="256">+AG18+(AG17+AH17)/2</f>
        <v>750.32051214549779</v>
      </c>
      <c r="AI18" s="8">
        <f t="shared" ref="AI18" si="257">+AH18+(AH17+AI17)/2</f>
        <v>836.53302098157997</v>
      </c>
      <c r="AJ18" s="8">
        <f t="shared" ref="AJ18" si="258">+AI18+(AI17+AJ17)/2</f>
        <v>929.12759352917806</v>
      </c>
      <c r="AK18" s="8">
        <f t="shared" ref="AK18" si="259">+AJ18+(AJ17+AK17)/2</f>
        <v>1027.9974055030145</v>
      </c>
      <c r="AL18" s="8">
        <f t="shared" ref="AL18" si="260">+AK18+(AK17+AL17)/2</f>
        <v>1132.911526479224</v>
      </c>
      <c r="AM18" s="8">
        <f t="shared" ref="AM18" si="261">+AL18+(AL17+AM17)/2</f>
        <v>1243.5055842893196</v>
      </c>
      <c r="AN18" s="8">
        <f t="shared" ref="AN18:AO18" si="262">+AM18+(AM17+AN17)/2</f>
        <v>1359.2773948059153</v>
      </c>
      <c r="AO18" s="8">
        <f t="shared" si="262"/>
        <v>1479.5886807844247</v>
      </c>
      <c r="AP18" s="8">
        <f t="shared" ref="AP18" si="263">+AO18+(AO17+AP17)/2</f>
        <v>1603.673647356494</v>
      </c>
      <c r="AQ18" s="41">
        <f t="shared" ref="AQ18" si="264">+AP18+(AP17+AQ17)/2</f>
        <v>1730.6546679255846</v>
      </c>
      <c r="AR18" s="8">
        <f t="shared" ref="AR18" si="265">+AQ18+(AQ17+AR17)/2</f>
        <v>1859.5647085621506</v>
      </c>
      <c r="AS18" s="8">
        <f t="shared" ref="AS18" si="266">+AR18+(AR17+AS17)/2</f>
        <v>1989.3754567461842</v>
      </c>
      <c r="AT18" s="8">
        <f t="shared" ref="AT18" si="267">+AS18+(AS17+AT17)/2</f>
        <v>2119.0295151422556</v>
      </c>
      <c r="AU18" s="8">
        <f t="shared" ref="AU18" si="268">+AT18+(AT17+AU17)/2</f>
        <v>2247.474567695489</v>
      </c>
      <c r="AV18" s="8">
        <f t="shared" ref="AV18" si="269">+AU18+(AU17+AV17)/2</f>
        <v>2373.6971991868022</v>
      </c>
      <c r="AW18" s="8">
        <f t="shared" ref="AW18" si="270">+AV18+(AV17+AW17)/2</f>
        <v>2496.7540894028939</v>
      </c>
      <c r="AX18" s="8">
        <f t="shared" ref="AX18" si="271">+AW18+(AW17+AX17)/2</f>
        <v>2615.7986023158264</v>
      </c>
      <c r="AY18" s="8">
        <f t="shared" ref="AY18" si="272">+AX18+(AX17+AY17)/2</f>
        <v>2730.1012979944826</v>
      </c>
      <c r="AZ18" s="8">
        <f t="shared" ref="AZ18" si="273">+AY18+(AY17+AZ17)/2</f>
        <v>2839.0635271883561</v>
      </c>
      <c r="BA18" s="8">
        <f t="shared" ref="BA18" si="274">+AZ18+(AZ17+BA17)/2</f>
        <v>2942.2239291697178</v>
      </c>
      <c r="BB18" s="8">
        <f t="shared" ref="BB18" si="275">+BA18+(BA17+BB17)/2</f>
        <v>3039.2582526932183</v>
      </c>
      <c r="BC18" s="8">
        <f t="shared" ref="BC18" si="276">+BB18+(BB17+BC17)/2</f>
        <v>3129.9733905010303</v>
      </c>
      <c r="BD18" s="8">
        <f t="shared" ref="BD18" si="277">+BC18+(BC17+BD17)/2</f>
        <v>3214.2968231978634</v>
      </c>
      <c r="BE18" s="8">
        <f t="shared" ref="BE18" si="278">+BD18+(BD17+BE17)/2</f>
        <v>3292.2628033042488</v>
      </c>
      <c r="BF18" s="8">
        <f t="shared" ref="BF18" si="279">+BE18+(BE17+BF17)/2</f>
        <v>3363.9965948808544</v>
      </c>
      <c r="BG18" s="8">
        <f t="shared" ref="BG18" si="280">+BF18+(BF17+BG17)/2</f>
        <v>3429.6979541651262</v>
      </c>
      <c r="BH18" s="8">
        <f t="shared" ref="BH18" si="281">+BG18+(BG17+BH17)/2</f>
        <v>3489.6248340493112</v>
      </c>
      <c r="BI18" s="8">
        <f t="shared" ref="BI18" si="282">+BH18+(BH17+BI17)/2</f>
        <v>3544.0780597616554</v>
      </c>
      <c r="BJ18" s="8">
        <f t="shared" ref="BJ18" si="283">+BI18+(BI17+BJ17)/2</f>
        <v>3593.387487288478</v>
      </c>
      <c r="BK18" s="8">
        <f t="shared" ref="BK18" si="284">+BJ18+(BJ17+BK17)/2</f>
        <v>3637.8999427628496</v>
      </c>
      <c r="BL18" s="8">
        <f t="shared" ref="BL18" si="285">+BK18+(BK17+BL17)/2</f>
        <v>3677.969063496842</v>
      </c>
      <c r="BM18" s="8">
        <f t="shared" ref="BM18" si="286">+BL18+(BL17+BM17)/2</f>
        <v>3713.9470246763453</v>
      </c>
      <c r="BN18" s="8">
        <f t="shared" ref="BN18" si="287">+BM18+(BM17+BN17)/2</f>
        <v>3746.1780391350894</v>
      </c>
      <c r="BO18" s="8">
        <f t="shared" ref="BO18" si="288">+BN18+(BN17+BO17)/2</f>
        <v>3774.9934564896075</v>
      </c>
      <c r="BP18" s="8">
        <f t="shared" ref="BP18" si="289">+BO18+(BO17+BP17)/2</f>
        <v>3800.7082557943413</v>
      </c>
      <c r="BQ18" s="8">
        <f t="shared" ref="BQ18" si="290">+BP18+(BP17+BQ17)/2</f>
        <v>3823.6187158474472</v>
      </c>
      <c r="BR18" s="8">
        <f t="shared" ref="BR18" si="291">+BQ18+(BQ17+BR17)/2</f>
        <v>3844.0010528733692</v>
      </c>
      <c r="BS18" s="8">
        <f t="shared" ref="BS18" si="292">+BR18+(BR17+BS17)/2</f>
        <v>3862.1108310029158</v>
      </c>
      <c r="BT18" s="8">
        <f t="shared" ref="BT18" si="293">+BS18+(BS17+BT17)/2</f>
        <v>3878.1829723726146</v>
      </c>
      <c r="BU18" s="41">
        <f t="shared" ref="BU18" si="294">+BT18+(BT17+BU17)/2</f>
        <v>3892.4322174969852</v>
      </c>
      <c r="BV18" s="8">
        <f t="shared" ref="BV18" si="295">+BU18+(BU17+BV17)/2</f>
        <v>3905.0539105428511</v>
      </c>
      <c r="BW18" s="8">
        <f t="shared" ref="BW18" si="296">+BV18+(BV17+BW17)/2</f>
        <v>3916.2250067762784</v>
      </c>
      <c r="BX18" s="8">
        <f t="shared" ref="BX18" si="297">+BW18+(BW17+BX17)/2</f>
        <v>3926.1052199058227</v>
      </c>
      <c r="BY18" s="8">
        <f t="shared" ref="BY18" si="298">+BX18+(BX17+BY17)/2</f>
        <v>3934.8382449094452</v>
      </c>
      <c r="BZ18" s="8">
        <f t="shared" ref="BZ18" si="299">+BY18+(BY17+BZ17)/2</f>
        <v>3942.5530071166481</v>
      </c>
      <c r="CA18" s="8">
        <f t="shared" ref="CA18" si="300">+BZ18+(BZ17+CA17)/2</f>
        <v>3949.3649009309274</v>
      </c>
      <c r="CB18" s="8">
        <f t="shared" ref="CB18" si="301">+CA18+(CA17+CB17)/2</f>
        <v>3955.376991844817</v>
      </c>
      <c r="CC18" s="8">
        <f t="shared" ref="CC18" si="302">+CB18+(CB17+CC17)/2</f>
        <v>3960.6811636010661</v>
      </c>
      <c r="CD18" s="8">
        <f t="shared" ref="CD18" si="303">+CC18+(CC17+CD17)/2</f>
        <v>3965.3591987855584</v>
      </c>
      <c r="CE18" s="8">
        <f t="shared" ref="CE18" si="304">+CD18+(CD17+CE17)/2</f>
        <v>3969.4837860883245</v>
      </c>
      <c r="CF18" s="8">
        <f t="shared" ref="CF18" si="305">+CE18+(CE17+CF17)/2</f>
        <v>3973.1194512029329</v>
      </c>
      <c r="CG18" s="8">
        <f t="shared" ref="CG18" si="306">+CF18+(CF17+CG17)/2</f>
        <v>3976.3234110856138</v>
      </c>
      <c r="CH18" s="8">
        <f t="shared" ref="CH18" si="307">+CG18+(CG17+CH17)/2</f>
        <v>3979.1463532649391</v>
      </c>
      <c r="CI18" s="8">
        <f t="shared" ref="CI18" si="308">+CH18+(CH17+CI17)/2</f>
        <v>3981.6331432499501</v>
      </c>
      <c r="CJ18" s="8">
        <f t="shared" ref="CJ18" si="309">+CI18+(CI17+CJ17)/2</f>
        <v>3983.823463969054</v>
      </c>
      <c r="CK18" s="8">
        <f t="shared" ref="CK18" si="310">+CJ18+(CJ17+CK17)/2</f>
        <v>3985.752391697401</v>
      </c>
      <c r="CL18" s="8">
        <f t="shared" ref="CL18" si="311">+CK18+(CK17+CL17)/2</f>
        <v>3987.4509131878699</v>
      </c>
      <c r="CM18" s="8">
        <f t="shared" ref="CM18:DN18" si="312">+CL18+(CL17+CM17)/2</f>
        <v>3988.9463887823363</v>
      </c>
      <c r="CN18" s="8">
        <f t="shared" si="312"/>
        <v>3990.2629662019281</v>
      </c>
      <c r="CO18" s="8">
        <f t="shared" si="312"/>
        <v>3991.4219495410521</v>
      </c>
      <c r="CP18" s="8">
        <f t="shared" si="312"/>
        <v>3992.4421277532892</v>
      </c>
      <c r="CQ18" s="8">
        <f t="shared" si="312"/>
        <v>3993.3400666428106</v>
      </c>
      <c r="CR18" s="8">
        <f t="shared" si="312"/>
        <v>3994.1303680812202</v>
      </c>
      <c r="CS18" s="8">
        <f t="shared" si="312"/>
        <v>3994.8258998701767</v>
      </c>
      <c r="CT18" s="8">
        <f t="shared" si="312"/>
        <v>3995.4379993742373</v>
      </c>
      <c r="CU18" s="8">
        <f t="shared" si="312"/>
        <v>3995.9766537627047</v>
      </c>
      <c r="CV18" s="8">
        <f t="shared" si="312"/>
        <v>3996.4506594280747</v>
      </c>
      <c r="CW18" s="8">
        <f t="shared" si="312"/>
        <v>3996.8677628945934</v>
      </c>
      <c r="CX18" s="8">
        <f t="shared" si="312"/>
        <v>3997.234785294771</v>
      </c>
      <c r="CY18" s="8">
        <f t="shared" si="312"/>
        <v>3997.5577322749232</v>
      </c>
      <c r="CZ18" s="8">
        <f t="shared" si="312"/>
        <v>3997.8418909927345</v>
      </c>
      <c r="DA18" s="8">
        <f t="shared" si="312"/>
        <v>3998.0919156898381</v>
      </c>
      <c r="DB18" s="8">
        <f t="shared" si="312"/>
        <v>3998.3119031595966</v>
      </c>
      <c r="DC18" s="8">
        <f t="shared" si="312"/>
        <v>3998.5054592835609</v>
      </c>
      <c r="DD18" s="8">
        <f t="shared" si="312"/>
        <v>3998.6757576783134</v>
      </c>
      <c r="DE18" s="8">
        <f t="shared" si="312"/>
        <v>3998.8255913763992</v>
      </c>
      <c r="DF18" s="8">
        <f t="shared" si="312"/>
        <v>3998.957418359586</v>
      </c>
      <c r="DG18" s="8">
        <f t="shared" si="312"/>
        <v>3999.0734016686747</v>
      </c>
      <c r="DH18" s="8">
        <f t="shared" si="312"/>
        <v>3999.1754447303651</v>
      </c>
      <c r="DI18" s="8">
        <f t="shared" si="312"/>
        <v>3999.2652224672902</v>
      </c>
      <c r="DJ18" s="8">
        <f t="shared" si="312"/>
        <v>3999.344208691286</v>
      </c>
      <c r="DK18" s="8">
        <f t="shared" si="312"/>
        <v>3999.4137002214084</v>
      </c>
      <c r="DL18" s="8">
        <f t="shared" si="312"/>
        <v>3999.4748381163349</v>
      </c>
      <c r="DM18" s="8">
        <f t="shared" si="312"/>
        <v>3999.5286263648823</v>
      </c>
      <c r="DN18" s="8">
        <f t="shared" si="312"/>
        <v>3999.5759483377747</v>
      </c>
      <c r="DO18" s="8">
        <f t="shared" ref="DO18" si="313">+DN18+(DN17+DO17)/2</f>
        <v>3999.6175812679048</v>
      </c>
      <c r="DP18" s="8">
        <f t="shared" ref="DP18" si="314">+DO18+(DO17+DP17)/2</f>
        <v>3999.6542089946443</v>
      </c>
      <c r="DQ18" s="8">
        <f>+DP18+(DP17+DQ17)/2</f>
        <v>3999.6864331797683</v>
      </c>
      <c r="DR18" s="8">
        <f>+DQ18+(DQ17+DR17)/2</f>
        <v>3999.714783177868</v>
      </c>
      <c r="DS18" s="8">
        <f>+DR18+(DR17+DS17)/2</f>
        <v>3999.7397247223389</v>
      </c>
      <c r="DT18" s="8">
        <f t="shared" ref="DT18:DU18" si="315">+DS18+(DS17+DT17)/2</f>
        <v>3999.7616675688182</v>
      </c>
      <c r="DU18" s="8">
        <f t="shared" si="315"/>
        <v>3999.7809722210104</v>
      </c>
      <c r="DV18" s="8">
        <f t="shared" ref="DV18" si="316">+DU18+(DU17+DV17)/2</f>
        <v>3999.7979558489128</v>
      </c>
      <c r="DW18" s="8">
        <f t="shared" ref="DW18" si="317">+DV18+(DV17+DW17)/2</f>
        <v>3999.8128974962933</v>
      </c>
      <c r="DX18" s="8">
        <f t="shared" ref="DX18" si="318">+DW18+(DW17+DX17)/2</f>
        <v>3999.8260426626875</v>
      </c>
      <c r="DY18" s="8">
        <f t="shared" ref="DY18" si="319">+DX18+(DX17+DY17)/2</f>
        <v>3999.8376073349746</v>
      </c>
      <c r="DZ18" s="8">
        <f t="shared" ref="DZ18" si="320">+DY18+(DY17+DZ17)/2</f>
        <v>3999.8477815345968</v>
      </c>
      <c r="EA18" s="8">
        <f t="shared" ref="EA18" si="321">+DZ18+(DZ17+EA17)/2</f>
        <v>3999.8567324385695</v>
      </c>
      <c r="EB18" s="8">
        <f t="shared" ref="EB18" si="322">+EA18+(EA17+EB17)/2</f>
        <v>3999.864607125463</v>
      </c>
      <c r="EC18" s="8">
        <f t="shared" ref="EC18" si="323">+EB18+(EB17+EC17)/2</f>
        <v>3999.8715349913941</v>
      </c>
      <c r="ED18" s="8">
        <f t="shared" ref="ED18" si="324">+EC18+(EC17+ED17)/2</f>
        <v>3999.8776298756616</v>
      </c>
      <c r="EE18" s="8">
        <f t="shared" ref="EE18" si="325">+ED18+(ED17+EE17)/2</f>
        <v>3999.8829919309087</v>
      </c>
      <c r="EF18" s="8">
        <f t="shared" ref="EF18" si="326">+EE18+(EE17+EF17)/2</f>
        <v>3999.8877092685029</v>
      </c>
      <c r="EG18" s="8">
        <f t="shared" ref="EG18" si="327">+EF18+(EF17+EG17)/2</f>
        <v>3999.8918594061447</v>
      </c>
      <c r="EH18" s="8">
        <f t="shared" ref="EH18" si="328">+EG18+(EG17+EH17)/2</f>
        <v>3999.8955105414652</v>
      </c>
    </row>
    <row r="19" spans="1:138" ht="15" x14ac:dyDescent="0.4">
      <c r="A19" s="29">
        <f>SUM($M19:AV19)</f>
        <v>25176.109099690362</v>
      </c>
      <c r="B19" s="9" t="str">
        <f>"SSE"&amp;D17</f>
        <v>SSE4000</v>
      </c>
      <c r="D19" s="7">
        <f>$E$7-A19</f>
        <v>79078.640900309634</v>
      </c>
      <c r="E19" s="50">
        <f>+D19/$E$7</f>
        <v>0.75851355358206352</v>
      </c>
      <c r="G19" s="8"/>
      <c r="H19" s="7"/>
      <c r="J19" s="7"/>
      <c r="K19" s="3" t="s">
        <v>91</v>
      </c>
      <c r="L19" s="7"/>
      <c r="M19" s="8">
        <f>+(M$5-M17)^2</f>
        <v>1122.3214507910682</v>
      </c>
      <c r="N19" s="8">
        <f t="shared" ref="N19:AO19" si="329">+(N$5-N17)^2</f>
        <v>74.248711931886405</v>
      </c>
      <c r="O19" s="8">
        <f t="shared" si="329"/>
        <v>118.26604430443236</v>
      </c>
      <c r="P19" s="8">
        <f t="shared" si="329"/>
        <v>151.03057211507038</v>
      </c>
      <c r="Q19" s="8">
        <f t="shared" si="329"/>
        <v>97.556386577061431</v>
      </c>
      <c r="R19" s="8">
        <f t="shared" si="329"/>
        <v>214.79950380258407</v>
      </c>
      <c r="S19" s="8">
        <f t="shared" si="329"/>
        <v>244.78506522010284</v>
      </c>
      <c r="T19" s="8">
        <f t="shared" si="329"/>
        <v>394.65201950491297</v>
      </c>
      <c r="U19" s="8">
        <f t="shared" si="329"/>
        <v>498.95936646243291</v>
      </c>
      <c r="V19" s="8">
        <f t="shared" si="329"/>
        <v>487.571257822814</v>
      </c>
      <c r="W19" s="8">
        <f t="shared" si="329"/>
        <v>489.16320421098203</v>
      </c>
      <c r="X19" s="8">
        <f t="shared" si="329"/>
        <v>340.94219916247846</v>
      </c>
      <c r="Y19" s="8">
        <f t="shared" si="329"/>
        <v>1033.0343109966784</v>
      </c>
      <c r="Z19" s="8">
        <f t="shared" si="329"/>
        <v>1034.2387793053483</v>
      </c>
      <c r="AA19" s="8">
        <f t="shared" si="329"/>
        <v>132.94320843101434</v>
      </c>
      <c r="AB19" s="8">
        <f t="shared" si="329"/>
        <v>232.73188746376846</v>
      </c>
      <c r="AC19" s="8">
        <f t="shared" si="329"/>
        <v>544.34530733074644</v>
      </c>
      <c r="AD19" s="8">
        <f t="shared" si="329"/>
        <v>563.70984327153349</v>
      </c>
      <c r="AE19" s="8">
        <f t="shared" si="329"/>
        <v>19.922554308487538</v>
      </c>
      <c r="AF19" s="8">
        <f t="shared" si="329"/>
        <v>418.37367713404672</v>
      </c>
      <c r="AG19" s="8">
        <f t="shared" si="329"/>
        <v>152.27800583511262</v>
      </c>
      <c r="AH19" s="8">
        <f t="shared" si="329"/>
        <v>11022.991400074605</v>
      </c>
      <c r="AI19" s="8">
        <f t="shared" si="329"/>
        <v>1061.7527374132987</v>
      </c>
      <c r="AJ19" s="8">
        <f t="shared" si="329"/>
        <v>104.57736262487377</v>
      </c>
      <c r="AK19" s="8">
        <f t="shared" si="329"/>
        <v>25.341847400346136</v>
      </c>
      <c r="AL19" s="8">
        <f t="shared" si="329"/>
        <v>9.8450946139367517</v>
      </c>
      <c r="AM19" s="8">
        <f t="shared" si="329"/>
        <v>498.44156868294289</v>
      </c>
      <c r="AN19" s="8">
        <f t="shared" si="329"/>
        <v>84.968132510561887</v>
      </c>
      <c r="AO19" s="8">
        <f t="shared" si="329"/>
        <v>424.16407875553369</v>
      </c>
      <c r="AP19" s="8">
        <f t="shared" ref="AP19:BG19" si="330">+(AP$5-AP17)^2</f>
        <v>104.75159723303453</v>
      </c>
      <c r="AQ19" s="41">
        <f t="shared" si="330"/>
        <v>1.4324832263687282</v>
      </c>
      <c r="AR19" s="8">
        <f t="shared" si="330"/>
        <v>92.60631235932577</v>
      </c>
      <c r="AS19" s="8">
        <f t="shared" si="330"/>
        <v>675.91051137719262</v>
      </c>
      <c r="AT19" s="8">
        <f t="shared" si="330"/>
        <v>692.20756422854447</v>
      </c>
      <c r="AU19" s="8">
        <f t="shared" si="330"/>
        <v>1488.437026661032</v>
      </c>
      <c r="AV19" s="8">
        <f t="shared" si="330"/>
        <v>522.80802654620186</v>
      </c>
      <c r="AW19" s="8">
        <f t="shared" si="330"/>
        <v>14701.267808654988</v>
      </c>
      <c r="AX19" s="8">
        <f t="shared" si="330"/>
        <v>13651.641929555984</v>
      </c>
      <c r="AY19" s="8">
        <f t="shared" si="330"/>
        <v>12491.448822322904</v>
      </c>
      <c r="AZ19" s="8">
        <f t="shared" si="330"/>
        <v>11269.798692965151</v>
      </c>
      <c r="BA19" s="8">
        <f t="shared" si="330"/>
        <v>10032.325256577205</v>
      </c>
      <c r="BB19" s="8">
        <f t="shared" si="330"/>
        <v>8818.5530406226935</v>
      </c>
      <c r="BC19" s="8">
        <f t="shared" si="330"/>
        <v>7660.2973129501888</v>
      </c>
      <c r="BD19" s="8">
        <f t="shared" si="330"/>
        <v>6581.0613451955596</v>
      </c>
      <c r="BE19" s="8">
        <f t="shared" si="330"/>
        <v>5596.26966975295</v>
      </c>
      <c r="BF19" s="8">
        <f t="shared" si="330"/>
        <v>4714.1082493937611</v>
      </c>
      <c r="BG19" s="8">
        <f t="shared" si="330"/>
        <v>3936.7285566699147</v>
      </c>
      <c r="BH19" s="8">
        <f t="shared" ref="BH19:BN19" si="331">+(BH$5-BH17)^2</f>
        <v>3261.5983692032692</v>
      </c>
      <c r="BI19" s="8">
        <f t="shared" si="331"/>
        <v>2682.8304162141453</v>
      </c>
      <c r="BJ19" s="8">
        <f t="shared" si="331"/>
        <v>2192.3754160527546</v>
      </c>
      <c r="BK19" s="8">
        <f t="shared" si="331"/>
        <v>1781.0174328650496</v>
      </c>
      <c r="BL19" s="8">
        <f t="shared" si="331"/>
        <v>1439.1506600737198</v>
      </c>
      <c r="BM19" s="8">
        <f t="shared" si="331"/>
        <v>1157.345643789721</v>
      </c>
      <c r="BN19" s="8">
        <f t="shared" si="331"/>
        <v>926.73032896393374</v>
      </c>
      <c r="BO19" s="8">
        <f t="shared" ref="BO19:BU19" si="332">+(BO$5-BO17)^2</f>
        <v>739.21936720725012</v>
      </c>
      <c r="BP19" s="8">
        <f t="shared" si="332"/>
        <v>587.62655099087135</v>
      </c>
      <c r="BQ19" s="8">
        <f t="shared" si="332"/>
        <v>465.69253339351781</v>
      </c>
      <c r="BR19" s="8">
        <f t="shared" si="332"/>
        <v>368.05515591351133</v>
      </c>
      <c r="BS19" s="8">
        <f t="shared" si="332"/>
        <v>290.18415958363147</v>
      </c>
      <c r="BT19" s="8">
        <f t="shared" si="332"/>
        <v>228.29669168836102</v>
      </c>
      <c r="BU19" s="41">
        <f t="shared" si="332"/>
        <v>179.26532444566612</v>
      </c>
      <c r="BV19" s="8">
        <f t="shared" ref="BV19:CA19" si="333">+(BV$5-BV17)^2</f>
        <v>140.52646656110738</v>
      </c>
      <c r="BW19" s="8">
        <f t="shared" si="333"/>
        <v>109.99408526111753</v>
      </c>
      <c r="BX19" s="8">
        <f t="shared" si="333"/>
        <v>85.981477126199024</v>
      </c>
      <c r="BY19" s="8">
        <f t="shared" si="333"/>
        <v>67.132299293643953</v>
      </c>
      <c r="BZ19" s="8">
        <f t="shared" si="333"/>
        <v>52.361058727869363</v>
      </c>
      <c r="CA19" s="8">
        <f t="shared" si="333"/>
        <v>40.802627816947279</v>
      </c>
      <c r="CB19" s="8">
        <f t="shared" ref="CB19:DN19" si="334">+(CB$5-CB17)^2</f>
        <v>31.770001051261932</v>
      </c>
      <c r="CC19" s="8">
        <f t="shared" si="334"/>
        <v>24.719343640801362</v>
      </c>
      <c r="CD19" s="8">
        <f t="shared" si="334"/>
        <v>19.221343079127152</v>
      </c>
      <c r="CE19" s="8">
        <f t="shared" si="334"/>
        <v>14.937911066052974</v>
      </c>
      <c r="CF19" s="8">
        <f t="shared" si="334"/>
        <v>11.60336231215163</v>
      </c>
      <c r="CG19" s="8">
        <f t="shared" si="334"/>
        <v>9.0092959402807224</v>
      </c>
      <c r="CH19" s="8">
        <f t="shared" si="334"/>
        <v>6.9925098934921799</v>
      </c>
      <c r="CI19" s="8">
        <f t="shared" si="334"/>
        <v>5.4253801033186972</v>
      </c>
      <c r="CJ19" s="8">
        <f t="shared" si="334"/>
        <v>4.2082292549383125</v>
      </c>
      <c r="CK19" s="8">
        <f t="shared" si="334"/>
        <v>3.2632925050675223</v>
      </c>
      <c r="CL19" s="8">
        <f t="shared" si="334"/>
        <v>2.5299588212007138</v>
      </c>
      <c r="CM19" s="8">
        <f t="shared" si="334"/>
        <v>1.9610270663549949</v>
      </c>
      <c r="CN19" s="8">
        <f t="shared" si="334"/>
        <v>1.5197664447955326</v>
      </c>
      <c r="CO19" s="8">
        <f t="shared" si="334"/>
        <v>1.1776125948431693</v>
      </c>
      <c r="CP19" s="8">
        <f t="shared" si="334"/>
        <v>0.91236467553641243</v>
      </c>
      <c r="CQ19" s="8">
        <f t="shared" si="334"/>
        <v>0.70677641434244676</v>
      </c>
      <c r="CR19" s="8">
        <f t="shared" si="334"/>
        <v>0.54745633371162794</v>
      </c>
      <c r="CS19" s="8">
        <f t="shared" si="334"/>
        <v>0.42401020004872858</v>
      </c>
      <c r="CT19" s="8">
        <f t="shared" si="334"/>
        <v>0.32837295289084756</v>
      </c>
      <c r="CU19" s="8">
        <f t="shared" si="334"/>
        <v>0.25428866143953188</v>
      </c>
      <c r="CV19" s="8">
        <f t="shared" si="334"/>
        <v>0.19690599150626314</v>
      </c>
      <c r="CW19" s="8">
        <f t="shared" si="334"/>
        <v>0.15246371840333517</v>
      </c>
      <c r="CX19" s="8">
        <f t="shared" si="334"/>
        <v>0.1180463733572497</v>
      </c>
      <c r="CY19" s="8">
        <f t="shared" si="334"/>
        <v>9.139447238612769E-2</v>
      </c>
      <c r="CZ19" s="8">
        <f t="shared" si="334"/>
        <v>7.0757196188625832E-2</v>
      </c>
      <c r="DA19" s="8">
        <f t="shared" si="334"/>
        <v>5.4778066429811922E-2</v>
      </c>
      <c r="DB19" s="8">
        <f t="shared" si="334"/>
        <v>4.2406256249267832E-2</v>
      </c>
      <c r="DC19" s="8">
        <f t="shared" si="334"/>
        <v>3.2827806426702515E-2</v>
      </c>
      <c r="DD19" s="8">
        <f t="shared" si="334"/>
        <v>2.5412292662506903E-2</v>
      </c>
      <c r="DE19" s="8">
        <f t="shared" si="334"/>
        <v>1.9671482085315592E-2</v>
      </c>
      <c r="DF19" s="8">
        <f t="shared" si="334"/>
        <v>1.522728989208744E-2</v>
      </c>
      <c r="DG19" s="8">
        <f t="shared" si="334"/>
        <v>1.1786948224130452E-2</v>
      </c>
      <c r="DH19" s="8">
        <f t="shared" si="334"/>
        <v>9.1237667937295441E-3</v>
      </c>
      <c r="DI19" s="8">
        <f t="shared" si="334"/>
        <v>7.0622279731110734E-3</v>
      </c>
      <c r="DJ19" s="8">
        <f t="shared" si="334"/>
        <v>5.466441140262933E-3</v>
      </c>
      <c r="DK19" s="8">
        <f t="shared" si="334"/>
        <v>4.231200067828139E-3</v>
      </c>
      <c r="DL19" s="8">
        <f t="shared" si="334"/>
        <v>3.2750570900813357E-3</v>
      </c>
      <c r="DM19" s="8">
        <f t="shared" si="334"/>
        <v>2.5349596291824967E-3</v>
      </c>
      <c r="DN19" s="8">
        <f t="shared" si="334"/>
        <v>1.9620969189783656E-3</v>
      </c>
      <c r="DO19" s="8">
        <f t="shared" ref="DO19:DP19" si="335">+(DO$5-DO17)^2</f>
        <v>1.5186840531901398E-3</v>
      </c>
      <c r="DP19" s="8">
        <f t="shared" si="335"/>
        <v>1.1754719504695533E-3</v>
      </c>
      <c r="DQ19" s="8">
        <f>+(DQ$5-DQ17)^2</f>
        <v>9.0981946867208169E-4</v>
      </c>
      <c r="DR19" s="8">
        <f>+(DR$5-DR17)^2</f>
        <v>7.0420081843237654E-4</v>
      </c>
      <c r="DS19" s="8">
        <f>+(DS$5-DS17)^2</f>
        <v>5.4505003066563631E-4</v>
      </c>
      <c r="DT19" s="8">
        <f t="shared" ref="DT19:DU19" si="336">+(DT$5-DT17)^2</f>
        <v>4.2186639304008053E-4</v>
      </c>
      <c r="DU19" s="8">
        <f t="shared" si="336"/>
        <v>3.2652193654665704E-4</v>
      </c>
      <c r="DV19" s="8">
        <f t="shared" ref="DV19:DX19" si="337">+(DV$5-DV17)^2</f>
        <v>2.5272534927367571E-4</v>
      </c>
      <c r="DW19" s="8">
        <f t="shared" si="337"/>
        <v>1.9560699197678462E-4</v>
      </c>
      <c r="DX19" s="8">
        <f t="shared" si="337"/>
        <v>1.5139766461455989E-4</v>
      </c>
      <c r="DY19" s="8">
        <f t="shared" ref="DY19:EA19" si="338">+(DY$5-DY17)^2</f>
        <v>1.1717994827271745E-4</v>
      </c>
      <c r="DZ19" s="8">
        <f t="shared" si="338"/>
        <v>9.0695728523929929E-5</v>
      </c>
      <c r="EA19" s="8">
        <f t="shared" si="338"/>
        <v>7.0197208582589805E-5</v>
      </c>
      <c r="EB19" s="8">
        <f t="shared" ref="EB19:EE19" si="339">+(EB$5-EB17)^2</f>
        <v>5.4331587103664742E-5</v>
      </c>
      <c r="EC19" s="8">
        <f t="shared" si="339"/>
        <v>4.2051794743626982E-5</v>
      </c>
      <c r="ED19" s="8">
        <f t="shared" si="339"/>
        <v>3.25474017224169E-5</v>
      </c>
      <c r="EE19" s="8">
        <f t="shared" si="339"/>
        <v>2.519113872378551E-5</v>
      </c>
      <c r="EF19" s="8">
        <f t="shared" ref="EF19:EH19" si="340">+(EF$5-EF17)^2</f>
        <v>1.9497503149900724E-5</v>
      </c>
      <c r="EG19" s="8">
        <f t="shared" si="340"/>
        <v>1.5090719838888198E-5</v>
      </c>
      <c r="EH19" s="8">
        <f t="shared" si="340"/>
        <v>1.1679942384585806E-5</v>
      </c>
    </row>
    <row r="20" spans="1:138" x14ac:dyDescent="0.35">
      <c r="K20" s="3"/>
      <c r="AU20" s="6"/>
    </row>
    <row r="21" spans="1:138" ht="13.5" x14ac:dyDescent="0.35">
      <c r="A21" s="14" t="str">
        <f>"Scenario-"&amp;D21</f>
        <v>Scenario-5000</v>
      </c>
      <c r="B21" s="30">
        <v>2.0641234809874297E-3</v>
      </c>
      <c r="C21" s="30">
        <v>0.10427356607753151</v>
      </c>
      <c r="D21" s="34">
        <v>5000</v>
      </c>
      <c r="E21" s="1">
        <f>+$B21*$D21</f>
        <v>10.320617404937149</v>
      </c>
      <c r="F21" s="4">
        <f>+$B21+$C21</f>
        <v>0.10633768955851894</v>
      </c>
      <c r="G21" s="12">
        <f>1/$F21*LN($C21/$B21)</f>
        <v>36.885437637669028</v>
      </c>
      <c r="H21" s="7">
        <f>+$D21*($B21+$C21)^2/(4*$C21)</f>
        <v>135.55334115355063</v>
      </c>
      <c r="I21" s="7">
        <f>+$D21*($C21-$B21)/(2*$C21)</f>
        <v>2450.5118229232548</v>
      </c>
      <c r="J21" s="7">
        <f>(1/C21)*LN(F21/B21)</f>
        <v>37.803580114369353</v>
      </c>
      <c r="K21" s="3" t="s">
        <v>5</v>
      </c>
      <c r="L21" s="6">
        <f t="shared" ref="L21:AO21" si="341">+($D21*$F21^2/$B21)*(EXP(-$F21*L$4)/($C21/$B21*EXP(-$F21*L$4)+1)^2)</f>
        <v>10.320617404937149</v>
      </c>
      <c r="M21" s="6">
        <f t="shared" si="341"/>
        <v>11.428729051725291</v>
      </c>
      <c r="N21" s="6">
        <f t="shared" si="341"/>
        <v>12.649780871248227</v>
      </c>
      <c r="O21" s="6">
        <f t="shared" si="341"/>
        <v>13.993899223369464</v>
      </c>
      <c r="P21" s="6">
        <f t="shared" si="341"/>
        <v>15.471798185321113</v>
      </c>
      <c r="Q21" s="6">
        <f t="shared" si="341"/>
        <v>17.094734648089048</v>
      </c>
      <c r="R21" s="6">
        <f t="shared" si="341"/>
        <v>18.874438576296203</v>
      </c>
      <c r="S21" s="6">
        <f t="shared" si="341"/>
        <v>20.82301303636984</v>
      </c>
      <c r="T21" s="6">
        <f t="shared" si="341"/>
        <v>22.952797993530837</v>
      </c>
      <c r="U21" s="6">
        <f t="shared" si="341"/>
        <v>25.276191365511679</v>
      </c>
      <c r="V21" s="6">
        <f t="shared" si="341"/>
        <v>27.805420476794083</v>
      </c>
      <c r="W21" s="6">
        <f t="shared" si="341"/>
        <v>30.552256981992127</v>
      </c>
      <c r="X21" s="6">
        <f t="shared" si="341"/>
        <v>33.52766864697179</v>
      </c>
      <c r="Y21" s="6">
        <f t="shared" si="341"/>
        <v>36.741402243552265</v>
      </c>
      <c r="Z21" s="6">
        <f t="shared" si="341"/>
        <v>40.201493403252755</v>
      </c>
      <c r="AA21" s="6">
        <f t="shared" si="341"/>
        <v>43.913701777480647</v>
      </c>
      <c r="AB21" s="6">
        <f t="shared" si="341"/>
        <v>47.880873455709562</v>
      </c>
      <c r="AC21" s="6">
        <f t="shared" si="341"/>
        <v>52.102237465662597</v>
      </c>
      <c r="AD21" s="6">
        <f t="shared" si="341"/>
        <v>56.572649428440513</v>
      </c>
      <c r="AE21" s="6">
        <f t="shared" si="341"/>
        <v>61.281803072068911</v>
      </c>
      <c r="AF21" s="6">
        <f t="shared" si="341"/>
        <v>66.213439166768282</v>
      </c>
      <c r="AG21" s="6">
        <f t="shared" si="341"/>
        <v>71.344591165145104</v>
      </c>
      <c r="AH21" s="6">
        <f t="shared" si="341"/>
        <v>76.64491676841466</v>
      </c>
      <c r="AI21" s="6">
        <f t="shared" si="341"/>
        <v>82.076173841821117</v>
      </c>
      <c r="AJ21" s="6">
        <f t="shared" si="341"/>
        <v>87.591906298554306</v>
      </c>
      <c r="AK21" s="6">
        <f t="shared" si="341"/>
        <v>93.137409226329623</v>
      </c>
      <c r="AL21" s="6">
        <f t="shared" si="341"/>
        <v>98.650040969293187</v>
      </c>
      <c r="AM21" s="6">
        <f t="shared" si="341"/>
        <v>104.0599414973056</v>
      </c>
      <c r="AN21" s="6">
        <f t="shared" si="341"/>
        <v>109.29119995988148</v>
      </c>
      <c r="AO21" s="6">
        <f t="shared" si="341"/>
        <v>114.26348931740128</v>
      </c>
      <c r="AP21" s="6">
        <f t="shared" ref="AP21:DA21" si="342">+($D21*$F21^2/$B21)*(EXP(-$F21*AP$4)/($C21/$B21*EXP(-$F21*AP$4)+1)^2)</f>
        <v>118.89415292404669</v>
      </c>
      <c r="AQ21" s="40">
        <f t="shared" si="342"/>
        <v>123.10068880583921</v>
      </c>
      <c r="AR21" s="6">
        <f t="shared" si="342"/>
        <v>126.80353547273994</v>
      </c>
      <c r="AS21" s="6">
        <f t="shared" si="342"/>
        <v>129.92902303376769</v>
      </c>
      <c r="AT21" s="6">
        <f t="shared" si="342"/>
        <v>132.41232053904864</v>
      </c>
      <c r="AU21" s="6">
        <f t="shared" si="342"/>
        <v>134.20019024646359</v>
      </c>
      <c r="AV21" s="6">
        <f t="shared" si="342"/>
        <v>135.25335633472457</v>
      </c>
      <c r="AW21" s="65">
        <f t="shared" si="342"/>
        <v>135.54831196574227</v>
      </c>
      <c r="AX21" s="6">
        <f t="shared" si="342"/>
        <v>135.07842439021525</v>
      </c>
      <c r="AY21" s="6">
        <f t="shared" si="342"/>
        <v>133.85424991157683</v>
      </c>
      <c r="AZ21" s="6">
        <f t="shared" si="342"/>
        <v>131.90303325622827</v>
      </c>
      <c r="BA21" s="6">
        <f t="shared" si="342"/>
        <v>129.26743174014632</v>
      </c>
      <c r="BB21" s="6">
        <f t="shared" si="342"/>
        <v>126.00356553937691</v>
      </c>
      <c r="BC21" s="6">
        <f t="shared" si="342"/>
        <v>122.17854417106584</v>
      </c>
      <c r="BD21" s="6">
        <f t="shared" si="342"/>
        <v>117.86765080171413</v>
      </c>
      <c r="BE21" s="6">
        <f t="shared" si="342"/>
        <v>113.15137780810285</v>
      </c>
      <c r="BF21" s="6">
        <f t="shared" si="342"/>
        <v>108.11249962869063</v>
      </c>
      <c r="BG21" s="6">
        <f t="shared" si="342"/>
        <v>102.83334538339433</v>
      </c>
      <c r="BH21" s="6">
        <f t="shared" si="342"/>
        <v>97.393398748320166</v>
      </c>
      <c r="BI21" s="6">
        <f t="shared" si="342"/>
        <v>91.867311623364984</v>
      </c>
      <c r="BJ21" s="6">
        <f t="shared" si="342"/>
        <v>86.323376495115625</v>
      </c>
      <c r="BK21" s="6">
        <f t="shared" si="342"/>
        <v>80.822464423563503</v>
      </c>
      <c r="BL21" s="6">
        <f t="shared" si="342"/>
        <v>75.417404282981394</v>
      </c>
      <c r="BM21" s="6">
        <f t="shared" si="342"/>
        <v>70.15275584111339</v>
      </c>
      <c r="BN21" s="6">
        <f t="shared" si="342"/>
        <v>65.064914748918298</v>
      </c>
      <c r="BO21" s="6">
        <f t="shared" si="342"/>
        <v>60.182480822662704</v>
      </c>
      <c r="BP21" s="6">
        <f t="shared" si="342"/>
        <v>55.526820782201696</v>
      </c>
      <c r="BQ21" s="6">
        <f t="shared" si="342"/>
        <v>51.112761221183817</v>
      </c>
      <c r="BR21" s="6">
        <f t="shared" si="342"/>
        <v>46.949355368069654</v>
      </c>
      <c r="BS21" s="6">
        <f t="shared" si="342"/>
        <v>43.040676668586379</v>
      </c>
      <c r="BT21" s="6">
        <f t="shared" si="342"/>
        <v>39.386602180774467</v>
      </c>
      <c r="BU21" s="40">
        <f t="shared" si="342"/>
        <v>35.983558342646255</v>
      </c>
      <c r="BV21" s="6">
        <f t="shared" si="342"/>
        <v>32.825210274445865</v>
      </c>
      <c r="BW21" s="6">
        <f t="shared" si="342"/>
        <v>29.903083098290306</v>
      </c>
      <c r="BX21" s="6">
        <f t="shared" si="342"/>
        <v>27.207109686518017</v>
      </c>
      <c r="BY21" s="6">
        <f t="shared" si="342"/>
        <v>24.726103819644624</v>
      </c>
      <c r="BZ21" s="6">
        <f t="shared" si="342"/>
        <v>22.448161070433198</v>
      </c>
      <c r="CA21" s="6">
        <f t="shared" si="342"/>
        <v>20.36099200640075</v>
      </c>
      <c r="CB21" s="6">
        <f t="shared" si="342"/>
        <v>18.452193710769016</v>
      </c>
      <c r="CC21" s="6">
        <f t="shared" si="342"/>
        <v>16.709466349005528</v>
      </c>
      <c r="CD21" s="6">
        <f t="shared" si="342"/>
        <v>15.120781725013691</v>
      </c>
      <c r="CE21" s="6">
        <f t="shared" si="342"/>
        <v>13.674510624051615</v>
      </c>
      <c r="CF21" s="6">
        <f t="shared" si="342"/>
        <v>12.359515348760553</v>
      </c>
      <c r="CG21" s="6">
        <f t="shared" si="342"/>
        <v>11.165213315059781</v>
      </c>
      <c r="CH21" s="6">
        <f t="shared" si="342"/>
        <v>10.081616958056644</v>
      </c>
      <c r="CI21" s="6">
        <f t="shared" si="342"/>
        <v>9.0993545569374525</v>
      </c>
      <c r="CJ21" s="6">
        <f t="shared" si="342"/>
        <v>8.2096759584689476</v>
      </c>
      <c r="CK21" s="6">
        <f t="shared" si="342"/>
        <v>7.4044465850573369</v>
      </c>
      <c r="CL21" s="6">
        <f t="shared" si="342"/>
        <v>6.6761325694695346</v>
      </c>
      <c r="CM21" s="6">
        <f t="shared" si="342"/>
        <v>6.0177793714243029</v>
      </c>
      <c r="CN21" s="6">
        <f t="shared" si="342"/>
        <v>5.4229858033971734</v>
      </c>
      <c r="CO21" s="6">
        <f t="shared" si="342"/>
        <v>4.8858750228444725</v>
      </c>
      <c r="CP21" s="6">
        <f t="shared" si="342"/>
        <v>4.4010637321741939</v>
      </c>
      <c r="CQ21" s="6">
        <f t="shared" si="342"/>
        <v>3.9636305614683645</v>
      </c>
      <c r="CR21" s="6">
        <f t="shared" si="342"/>
        <v>3.5690843869036915</v>
      </c>
      <c r="CS21" s="6">
        <f t="shared" si="342"/>
        <v>3.2133331546006842</v>
      </c>
      <c r="CT21" s="6">
        <f t="shared" si="342"/>
        <v>2.8926536299998653</v>
      </c>
      <c r="CU21" s="6">
        <f t="shared" si="342"/>
        <v>2.6036623719083067</v>
      </c>
      <c r="CV21" s="6">
        <f t="shared" si="342"/>
        <v>2.3432881336225826</v>
      </c>
      <c r="CW21" s="6">
        <f t="shared" si="342"/>
        <v>2.1087458170480988</v>
      </c>
      <c r="CX21" s="6">
        <f t="shared" si="342"/>
        <v>1.8975120460303998</v>
      </c>
      <c r="CY21" s="6">
        <f t="shared" si="342"/>
        <v>1.7073023791964936</v>
      </c>
      <c r="CZ21" s="6">
        <f t="shared" si="342"/>
        <v>1.5360501479194915</v>
      </c>
      <c r="DA21" s="6">
        <f t="shared" si="342"/>
        <v>1.381886879410446</v>
      </c>
      <c r="DB21" s="6">
        <f t="shared" ref="DB21:DP21" si="343">+($D21*$F21^2/$B21)*(EXP(-$F21*DB$4)/($C21/$B21*EXP(-$F21*DB$4)+1)^2)</f>
        <v>1.2431242466019181</v>
      </c>
      <c r="DC21" s="6">
        <f t="shared" si="343"/>
        <v>1.1182374739184455</v>
      </c>
      <c r="DD21" s="6">
        <f t="shared" si="343"/>
        <v>1.0058501199943564</v>
      </c>
      <c r="DE21" s="6">
        <f t="shared" si="343"/>
        <v>0.90472015388728877</v>
      </c>
      <c r="DF21" s="6">
        <f t="shared" si="343"/>
        <v>0.81372723952423476</v>
      </c>
      <c r="DG21" s="6">
        <f t="shared" si="343"/>
        <v>0.73186114334197394</v>
      </c>
      <c r="DH21" s="6">
        <f t="shared" si="343"/>
        <v>0.65821118181333016</v>
      </c>
      <c r="DI21" s="6">
        <f t="shared" si="343"/>
        <v>0.59195662836106011</v>
      </c>
      <c r="DJ21" s="6">
        <f t="shared" si="343"/>
        <v>0.53235800271832334</v>
      </c>
      <c r="DK21" s="6">
        <f t="shared" si="343"/>
        <v>0.4787491698369099</v>
      </c>
      <c r="DL21" s="6">
        <f t="shared" si="343"/>
        <v>0.43053017976931568</v>
      </c>
      <c r="DM21" s="6">
        <f t="shared" si="343"/>
        <v>0.38716078440359247</v>
      </c>
      <c r="DN21" s="6">
        <f t="shared" si="343"/>
        <v>0.34815457139390671</v>
      </c>
      <c r="DO21" s="6">
        <f t="shared" si="343"/>
        <v>0.31307366001891868</v>
      </c>
      <c r="DP21" s="6">
        <f t="shared" si="343"/>
        <v>0.28152390795227633</v>
      </c>
      <c r="DQ21" s="6">
        <f>+($D21*$F21^2/$B21)*(EXP(-$F21*DQ$4)/($C21/$B21*EXP(-$F21*DQ$4)+1)^2)</f>
        <v>0.25315058200169893</v>
      </c>
      <c r="DR21" s="6">
        <f>+($D21*$F21^2/$B21)*(EXP(-$F21*DR$4)/($C21/$B21*EXP(-$F21*DR$4)+1)^2)</f>
        <v>0.2276344497369735</v>
      </c>
      <c r="DS21" s="6">
        <f>+($D21*$F21^2/$B21)*(EXP(-$F21*DS$4)/($C21/$B21*EXP(-$F21*DS$4)+1)^2)</f>
        <v>0.2046882525658722</v>
      </c>
      <c r="DT21" s="6">
        <f t="shared" ref="DT21:EH21" si="344">+($D21*$F21^2/$B21)*(EXP(-$F21*DT$4)/($C21/$B21*EXP(-$F21*DT$4)+1)^2)</f>
        <v>0.1840535242222977</v>
      </c>
      <c r="DU21" s="6">
        <f t="shared" si="344"/>
        <v>0.16549772180134939</v>
      </c>
      <c r="DV21" s="6">
        <f t="shared" si="344"/>
        <v>0.14881163941467282</v>
      </c>
      <c r="DW21" s="6">
        <f t="shared" si="344"/>
        <v>0.13380707725317986</v>
      </c>
      <c r="DX21" s="6">
        <f t="shared" si="344"/>
        <v>0.12031474134216795</v>
      </c>
      <c r="DY21" s="6">
        <f t="shared" si="344"/>
        <v>0.10818235156684729</v>
      </c>
      <c r="DZ21" s="6">
        <f t="shared" si="344"/>
        <v>9.7272937646033342E-2</v>
      </c>
      <c r="EA21" s="6">
        <f t="shared" si="344"/>
        <v>8.7463304650579957E-2</v>
      </c>
      <c r="EB21" s="6">
        <f t="shared" si="344"/>
        <v>7.8642651413380921E-2</v>
      </c>
      <c r="EC21" s="6">
        <f t="shared" si="344"/>
        <v>7.0711326771718069E-2</v>
      </c>
      <c r="ED21" s="6">
        <f t="shared" si="344"/>
        <v>6.3579710032287517E-2</v>
      </c>
      <c r="EE21" s="6">
        <f t="shared" si="344"/>
        <v>5.7167203365848768E-2</v>
      </c>
      <c r="EF21" s="6">
        <f t="shared" si="344"/>
        <v>5.1401325032976959E-2</v>
      </c>
      <c r="EG21" s="65">
        <f t="shared" si="344"/>
        <v>4.6216893425142055E-2</v>
      </c>
      <c r="EH21" s="6">
        <f t="shared" si="344"/>
        <v>4.1555292885892998E-2</v>
      </c>
    </row>
    <row r="22" spans="1:138" x14ac:dyDescent="0.35">
      <c r="A22" s="28" t="str">
        <f>+"Cum " &amp;A21</f>
        <v>Cum Scenario-5000</v>
      </c>
      <c r="C22" s="9"/>
      <c r="D22" s="48" t="str">
        <f>"SSR"&amp;D21</f>
        <v>SSR5000</v>
      </c>
      <c r="E22" s="49" t="s">
        <v>95</v>
      </c>
      <c r="G22" s="5"/>
      <c r="K22" s="3" t="s">
        <v>4</v>
      </c>
      <c r="L22" s="7"/>
      <c r="M22" s="8">
        <f>+L22+(L21+M21)/2</f>
        <v>10.87467322833122</v>
      </c>
      <c r="N22" s="8">
        <f t="shared" ref="N22" si="345">+M22+(M21+N21)/2</f>
        <v>22.91392818981798</v>
      </c>
      <c r="O22" s="8">
        <f t="shared" ref="O22" si="346">+N22+(N21+O21)/2</f>
        <v>36.235768237126827</v>
      </c>
      <c r="P22" s="8">
        <f t="shared" ref="P22" si="347">+O22+(O21+P21)/2</f>
        <v>50.968616941472114</v>
      </c>
      <c r="Q22" s="8">
        <f t="shared" ref="Q22" si="348">+P22+(P21+Q21)/2</f>
        <v>67.251883358177196</v>
      </c>
      <c r="R22" s="8">
        <f t="shared" ref="R22" si="349">+Q22+(Q21+R21)/2</f>
        <v>85.236469970369825</v>
      </c>
      <c r="S22" s="8">
        <f t="shared" ref="S22" si="350">+R22+(R21+S21)/2</f>
        <v>105.08519577670285</v>
      </c>
      <c r="T22" s="8">
        <f t="shared" ref="T22" si="351">+S22+(S21+T21)/2</f>
        <v>126.97310129165319</v>
      </c>
      <c r="U22" s="8">
        <f t="shared" ref="U22" si="352">+T22+(T21+U21)/2</f>
        <v>151.08759597117444</v>
      </c>
      <c r="V22" s="8">
        <f t="shared" ref="V22" si="353">+U22+(U21+V21)/2</f>
        <v>177.6284018923273</v>
      </c>
      <c r="W22" s="8">
        <f t="shared" ref="W22" si="354">+V22+(V21+W21)/2</f>
        <v>206.80724062172041</v>
      </c>
      <c r="X22" s="8">
        <f t="shared" ref="X22" si="355">+W22+(W21+X21)/2</f>
        <v>238.84720343620236</v>
      </c>
      <c r="Y22" s="8">
        <f t="shared" ref="Y22" si="356">+X22+(X21+Y21)/2</f>
        <v>273.98173888146437</v>
      </c>
      <c r="Z22" s="8">
        <f t="shared" ref="Z22" si="357">+Y22+(Y21+Z21)/2</f>
        <v>312.45318670486688</v>
      </c>
      <c r="AA22" s="8">
        <f t="shared" ref="AA22" si="358">+Z22+(Z21+AA21)/2</f>
        <v>354.51078429523358</v>
      </c>
      <c r="AB22" s="8">
        <f t="shared" ref="AB22" si="359">+AA22+(AA21+AB21)/2</f>
        <v>400.4080719118287</v>
      </c>
      <c r="AC22" s="8">
        <f t="shared" ref="AC22" si="360">+AB22+(AB21+AC21)/2</f>
        <v>450.39962737251477</v>
      </c>
      <c r="AD22" s="8">
        <f t="shared" ref="AD22" si="361">+AC22+(AC21+AD21)/2</f>
        <v>504.73707081956633</v>
      </c>
      <c r="AE22" s="8">
        <f t="shared" ref="AE22" si="362">+AD22+(AD21+AE21)/2</f>
        <v>563.66429706982103</v>
      </c>
      <c r="AF22" s="8">
        <f t="shared" ref="AF22" si="363">+AE22+(AE21+AF21)/2</f>
        <v>627.4119181892396</v>
      </c>
      <c r="AG22" s="8">
        <f t="shared" ref="AG22" si="364">+AF22+(AF21+AG21)/2</f>
        <v>696.19093335519631</v>
      </c>
      <c r="AH22" s="8">
        <f t="shared" ref="AH22" si="365">+AG22+(AG21+AH21)/2</f>
        <v>770.18568732197616</v>
      </c>
      <c r="AI22" s="8">
        <f t="shared" ref="AI22" si="366">+AH22+(AH21+AI21)/2</f>
        <v>849.54623262709401</v>
      </c>
      <c r="AJ22" s="8">
        <f t="shared" ref="AJ22" si="367">+AI22+(AI21+AJ21)/2</f>
        <v>934.38027269728173</v>
      </c>
      <c r="AK22" s="8">
        <f t="shared" ref="AK22" si="368">+AJ22+(AJ21+AK21)/2</f>
        <v>1024.7449304597237</v>
      </c>
      <c r="AL22" s="8">
        <f t="shared" ref="AL22" si="369">+AK22+(AK21+AL21)/2</f>
        <v>1120.638655557535</v>
      </c>
      <c r="AM22" s="8">
        <f t="shared" ref="AM22" si="370">+AL22+(AL21+AM21)/2</f>
        <v>1221.9936467908344</v>
      </c>
      <c r="AN22" s="8">
        <f t="shared" ref="AN22:AO22" si="371">+AM22+(AM21+AN21)/2</f>
        <v>1328.669217519428</v>
      </c>
      <c r="AO22" s="8">
        <f t="shared" si="371"/>
        <v>1440.4465621580694</v>
      </c>
      <c r="AP22" s="8">
        <f t="shared" ref="AP22" si="372">+AO22+(AO21+AP21)/2</f>
        <v>1557.0253832787932</v>
      </c>
      <c r="AQ22" s="41">
        <f t="shared" ref="AQ22" si="373">+AP22+(AP21+AQ21)/2</f>
        <v>1678.0228041437363</v>
      </c>
      <c r="AR22" s="8">
        <f t="shared" ref="AR22" si="374">+AQ22+(AQ21+AR21)/2</f>
        <v>1802.9749162830258</v>
      </c>
      <c r="AS22" s="8">
        <f t="shared" ref="AS22" si="375">+AR22+(AR21+AS21)/2</f>
        <v>1931.3411955362797</v>
      </c>
      <c r="AT22" s="8">
        <f t="shared" ref="AT22" si="376">+AS22+(AS21+AT21)/2</f>
        <v>2062.511867322688</v>
      </c>
      <c r="AU22" s="8">
        <f t="shared" ref="AU22" si="377">+AT22+(AT21+AU21)/2</f>
        <v>2195.8181227154441</v>
      </c>
      <c r="AV22" s="8">
        <f t="shared" ref="AV22" si="378">+AU22+(AU21+AV21)/2</f>
        <v>2330.544896006038</v>
      </c>
      <c r="AW22" s="8">
        <f t="shared" ref="AW22" si="379">+AV22+(AV21+AW21)/2</f>
        <v>2465.9457301562716</v>
      </c>
      <c r="AX22" s="8">
        <f t="shared" ref="AX22" si="380">+AW22+(AW21+AX21)/2</f>
        <v>2601.2590983342502</v>
      </c>
      <c r="AY22" s="8">
        <f t="shared" ref="AY22" si="381">+AX22+(AX21+AY21)/2</f>
        <v>2735.7254354851461</v>
      </c>
      <c r="AZ22" s="8">
        <f t="shared" ref="AZ22" si="382">+AY22+(AY21+AZ21)/2</f>
        <v>2868.6040770690488</v>
      </c>
      <c r="BA22" s="8">
        <f t="shared" ref="BA22" si="383">+AZ22+(AZ21+BA21)/2</f>
        <v>2999.1893095672363</v>
      </c>
      <c r="BB22" s="8">
        <f t="shared" ref="BB22" si="384">+BA22+(BA21+BB21)/2</f>
        <v>3126.8248082069977</v>
      </c>
      <c r="BC22" s="8">
        <f t="shared" ref="BC22" si="385">+BB22+(BB21+BC21)/2</f>
        <v>3250.9158630622192</v>
      </c>
      <c r="BD22" s="8">
        <f t="shared" ref="BD22" si="386">+BC22+(BC21+BD21)/2</f>
        <v>3370.938960548609</v>
      </c>
      <c r="BE22" s="8">
        <f t="shared" ref="BE22" si="387">+BD22+(BD21+BE21)/2</f>
        <v>3486.4484748535174</v>
      </c>
      <c r="BF22" s="8">
        <f t="shared" ref="BF22" si="388">+BE22+(BE21+BF21)/2</f>
        <v>3597.0804135719141</v>
      </c>
      <c r="BG22" s="8">
        <f t="shared" ref="BG22" si="389">+BF22+(BF21+BG21)/2</f>
        <v>3702.5533360779564</v>
      </c>
      <c r="BH22" s="8">
        <f t="shared" ref="BH22" si="390">+BG22+(BG21+BH21)/2</f>
        <v>3802.6667081438136</v>
      </c>
      <c r="BI22" s="8">
        <f t="shared" ref="BI22" si="391">+BH22+(BH21+BI21)/2</f>
        <v>3897.2970633296563</v>
      </c>
      <c r="BJ22" s="8">
        <f t="shared" ref="BJ22" si="392">+BI22+(BI21+BJ21)/2</f>
        <v>3986.3924073888966</v>
      </c>
      <c r="BK22" s="8">
        <f t="shared" ref="BK22" si="393">+BJ22+(BJ21+BK21)/2</f>
        <v>4069.965327848236</v>
      </c>
      <c r="BL22" s="8">
        <f t="shared" ref="BL22" si="394">+BK22+(BK21+BL21)/2</f>
        <v>4148.0852622015082</v>
      </c>
      <c r="BM22" s="8">
        <f t="shared" ref="BM22" si="395">+BL22+(BL21+BM21)/2</f>
        <v>4220.8703422635554</v>
      </c>
      <c r="BN22" s="8">
        <f t="shared" ref="BN22" si="396">+BM22+(BM21+BN21)/2</f>
        <v>4288.4791775585709</v>
      </c>
      <c r="BO22" s="8">
        <f t="shared" ref="BO22" si="397">+BN22+(BN21+BO21)/2</f>
        <v>4351.1028753443616</v>
      </c>
      <c r="BP22" s="8">
        <f t="shared" ref="BP22" si="398">+BO22+(BO21+BP21)/2</f>
        <v>4408.9575261467935</v>
      </c>
      <c r="BQ22" s="8">
        <f t="shared" ref="BQ22" si="399">+BP22+(BP21+BQ21)/2</f>
        <v>4462.277317148486</v>
      </c>
      <c r="BR22" s="8">
        <f t="shared" ref="BR22" si="400">+BQ22+(BQ21+BR21)/2</f>
        <v>4511.3083754431127</v>
      </c>
      <c r="BS22" s="8">
        <f t="shared" ref="BS22" si="401">+BR22+(BR21+BS21)/2</f>
        <v>4556.3033914614407</v>
      </c>
      <c r="BT22" s="8">
        <f t="shared" ref="BT22" si="402">+BS22+(BS21+BT21)/2</f>
        <v>4597.5170308861216</v>
      </c>
      <c r="BU22" s="41">
        <f t="shared" ref="BU22" si="403">+BT22+(BT21+BU21)/2</f>
        <v>4635.2021111478316</v>
      </c>
      <c r="BV22" s="8">
        <f t="shared" ref="BV22" si="404">+BU22+(BU21+BV21)/2</f>
        <v>4669.6064954563781</v>
      </c>
      <c r="BW22" s="8">
        <f t="shared" ref="BW22" si="405">+BV22+(BV21+BW21)/2</f>
        <v>4700.9706421427463</v>
      </c>
      <c r="BX22" s="8">
        <f t="shared" ref="BX22" si="406">+BW22+(BW21+BX21)/2</f>
        <v>4729.5257385351506</v>
      </c>
      <c r="BY22" s="8">
        <f t="shared" ref="BY22" si="407">+BX22+(BX21+BY21)/2</f>
        <v>4755.4923452882322</v>
      </c>
      <c r="BZ22" s="8">
        <f t="shared" ref="BZ22" si="408">+BY22+(BY21+BZ21)/2</f>
        <v>4779.0794777332712</v>
      </c>
      <c r="CA22" s="8">
        <f t="shared" ref="CA22" si="409">+BZ22+(BZ21+CA21)/2</f>
        <v>4800.4840542716884</v>
      </c>
      <c r="CB22" s="8">
        <f t="shared" ref="CB22" si="410">+CA22+(CA21+CB21)/2</f>
        <v>4819.8906471302735</v>
      </c>
      <c r="CC22" s="8">
        <f t="shared" ref="CC22" si="411">+CB22+(CB21+CC21)/2</f>
        <v>4837.4714771601612</v>
      </c>
      <c r="CD22" s="8">
        <f t="shared" ref="CD22" si="412">+CC22+(CC21+CD21)/2</f>
        <v>4853.3866011971704</v>
      </c>
      <c r="CE22" s="8">
        <f t="shared" ref="CE22" si="413">+CD22+(CD21+CE21)/2</f>
        <v>4867.7842473717028</v>
      </c>
      <c r="CF22" s="8">
        <f t="shared" ref="CF22" si="414">+CE22+(CE21+CF21)/2</f>
        <v>4880.8012603581092</v>
      </c>
      <c r="CG22" s="8">
        <f t="shared" ref="CG22" si="415">+CF22+(CF21+CG21)/2</f>
        <v>4892.5636246900194</v>
      </c>
      <c r="CH22" s="8">
        <f t="shared" ref="CH22" si="416">+CG22+(CG21+CH21)/2</f>
        <v>4903.1870398265773</v>
      </c>
      <c r="CI22" s="8">
        <f t="shared" ref="CI22" si="417">+CH22+(CH21+CI21)/2</f>
        <v>4912.7775255840743</v>
      </c>
      <c r="CJ22" s="8">
        <f t="shared" ref="CJ22" si="418">+CI22+(CI21+CJ21)/2</f>
        <v>4921.4320408417771</v>
      </c>
      <c r="CK22" s="8">
        <f t="shared" ref="CK22" si="419">+CJ22+(CJ21+CK21)/2</f>
        <v>4929.23910211354</v>
      </c>
      <c r="CL22" s="8">
        <f t="shared" ref="CL22" si="420">+CK22+(CK21+CL21)/2</f>
        <v>4936.2793916908031</v>
      </c>
      <c r="CM22" s="8">
        <f t="shared" ref="CM22:DN22" si="421">+CL22+(CL21+CM21)/2</f>
        <v>4942.6263476612503</v>
      </c>
      <c r="CN22" s="8">
        <f t="shared" si="421"/>
        <v>4948.3467302486606</v>
      </c>
      <c r="CO22" s="8">
        <f t="shared" si="421"/>
        <v>4953.5011606617818</v>
      </c>
      <c r="CP22" s="8">
        <f t="shared" si="421"/>
        <v>4958.1446300392909</v>
      </c>
      <c r="CQ22" s="8">
        <f t="shared" si="421"/>
        <v>4962.3269771861123</v>
      </c>
      <c r="CR22" s="8">
        <f t="shared" si="421"/>
        <v>4966.0933346602988</v>
      </c>
      <c r="CS22" s="8">
        <f t="shared" si="421"/>
        <v>4969.484543431051</v>
      </c>
      <c r="CT22" s="8">
        <f t="shared" si="421"/>
        <v>4972.5375368233508</v>
      </c>
      <c r="CU22" s="8">
        <f t="shared" si="421"/>
        <v>4975.2856948243052</v>
      </c>
      <c r="CV22" s="8">
        <f t="shared" si="421"/>
        <v>4977.7591700770708</v>
      </c>
      <c r="CW22" s="8">
        <f t="shared" si="421"/>
        <v>4979.9851870524062</v>
      </c>
      <c r="CX22" s="8">
        <f t="shared" si="421"/>
        <v>4981.9883159839455</v>
      </c>
      <c r="CY22" s="8">
        <f t="shared" si="421"/>
        <v>4983.7907231965592</v>
      </c>
      <c r="CZ22" s="8">
        <f t="shared" si="421"/>
        <v>4985.4123994601168</v>
      </c>
      <c r="DA22" s="8">
        <f t="shared" si="421"/>
        <v>4986.8713679737821</v>
      </c>
      <c r="DB22" s="8">
        <f t="shared" si="421"/>
        <v>4988.1838735367883</v>
      </c>
      <c r="DC22" s="8">
        <f t="shared" si="421"/>
        <v>4989.3645543970488</v>
      </c>
      <c r="DD22" s="8">
        <f t="shared" si="421"/>
        <v>4990.4265981940052</v>
      </c>
      <c r="DE22" s="8">
        <f t="shared" si="421"/>
        <v>4991.381883330946</v>
      </c>
      <c r="DF22" s="8">
        <f t="shared" si="421"/>
        <v>4992.2411070276521</v>
      </c>
      <c r="DG22" s="8">
        <f t="shared" si="421"/>
        <v>4993.0139012190848</v>
      </c>
      <c r="DH22" s="8">
        <f t="shared" si="421"/>
        <v>4993.7089373816625</v>
      </c>
      <c r="DI22" s="8">
        <f t="shared" si="421"/>
        <v>4994.3340212867497</v>
      </c>
      <c r="DJ22" s="8">
        <f t="shared" si="421"/>
        <v>4994.8961786022892</v>
      </c>
      <c r="DK22" s="8">
        <f t="shared" si="421"/>
        <v>4995.4017321885667</v>
      </c>
      <c r="DL22" s="8">
        <f t="shared" si="421"/>
        <v>4995.8563718633695</v>
      </c>
      <c r="DM22" s="8">
        <f t="shared" si="421"/>
        <v>4996.2652173454562</v>
      </c>
      <c r="DN22" s="8">
        <f t="shared" si="421"/>
        <v>4996.6328750233552</v>
      </c>
      <c r="DO22" s="8">
        <f t="shared" ref="DO22" si="422">+DN22+(DN21+DO21)/2</f>
        <v>4996.9634891390615</v>
      </c>
      <c r="DP22" s="8">
        <f t="shared" ref="DP22" si="423">+DO22+(DO21+DP21)/2</f>
        <v>4997.2607879230472</v>
      </c>
      <c r="DQ22" s="8">
        <f>+DP22+(DP21+DQ21)/2</f>
        <v>4997.5281251680244</v>
      </c>
      <c r="DR22" s="8">
        <f>+DQ22+(DQ21+DR21)/2</f>
        <v>4997.7685176838941</v>
      </c>
      <c r="DS22" s="8">
        <f>+DR22+(DR21+DS21)/2</f>
        <v>4997.9846790350457</v>
      </c>
      <c r="DT22" s="8">
        <f t="shared" ref="DT22:DU22" si="424">+DS22+(DS21+DT21)/2</f>
        <v>4998.1790499234394</v>
      </c>
      <c r="DU22" s="8">
        <f t="shared" si="424"/>
        <v>4998.3538255464509</v>
      </c>
      <c r="DV22" s="8">
        <f t="shared" ref="DV22" si="425">+DU22+(DU21+DV21)/2</f>
        <v>4998.510980227059</v>
      </c>
      <c r="DW22" s="8">
        <f t="shared" ref="DW22" si="426">+DV22+(DV21+DW21)/2</f>
        <v>4998.6522895853932</v>
      </c>
      <c r="DX22" s="8">
        <f t="shared" ref="DX22" si="427">+DW22+(DW21+DX21)/2</f>
        <v>4998.7793504946912</v>
      </c>
      <c r="DY22" s="8">
        <f t="shared" ref="DY22" si="428">+DX22+(DX21+DY21)/2</f>
        <v>4998.8935990411455</v>
      </c>
      <c r="DZ22" s="8">
        <f t="shared" ref="DZ22" si="429">+DY22+(DY21+DZ21)/2</f>
        <v>4998.9963266857521</v>
      </c>
      <c r="EA22" s="8">
        <f t="shared" ref="EA22" si="430">+DZ22+(DZ21+EA21)/2</f>
        <v>4999.0886948069001</v>
      </c>
      <c r="EB22" s="8">
        <f t="shared" ref="EB22" si="431">+EA22+(EA21+EB21)/2</f>
        <v>4999.1717477849324</v>
      </c>
      <c r="EC22" s="8">
        <f t="shared" ref="EC22" si="432">+EB22+(EB21+EC21)/2</f>
        <v>4999.2464247740254</v>
      </c>
      <c r="ED22" s="8">
        <f t="shared" ref="ED22" si="433">+EC22+(EC21+ED21)/2</f>
        <v>4999.3135702924274</v>
      </c>
      <c r="EE22" s="8">
        <f t="shared" ref="EE22" si="434">+ED22+(ED21+EE21)/2</f>
        <v>4999.3739437491267</v>
      </c>
      <c r="EF22" s="8">
        <f t="shared" ref="EF22" si="435">+EE22+(EE21+EF21)/2</f>
        <v>4999.4282280133266</v>
      </c>
      <c r="EG22" s="8">
        <f t="shared" ref="EG22" si="436">+EF22+(EF21+EG21)/2</f>
        <v>4999.4770371225559</v>
      </c>
      <c r="EH22" s="8">
        <f t="shared" ref="EH22" si="437">+EG22+(EG21+EH21)/2</f>
        <v>4999.5209232157113</v>
      </c>
    </row>
    <row r="23" spans="1:138" ht="15" x14ac:dyDescent="0.4">
      <c r="A23" s="29">
        <f>SUM($M23:AV23)</f>
        <v>30004.537312934815</v>
      </c>
      <c r="B23" s="9" t="str">
        <f>"SSE"&amp;D21</f>
        <v>SSE5000</v>
      </c>
      <c r="C23" s="9"/>
      <c r="D23" s="7">
        <f>$E$7-A23</f>
        <v>74250.212687065185</v>
      </c>
      <c r="E23" s="50">
        <f>+D23/$E$7</f>
        <v>0.71219980564017649</v>
      </c>
      <c r="G23" s="8"/>
      <c r="H23" s="7"/>
      <c r="J23" s="7"/>
      <c r="K23" s="3" t="s">
        <v>91</v>
      </c>
      <c r="L23" s="7"/>
      <c r="M23" s="8">
        <f t="shared" ref="M23:AO23" si="438">+(M$5-M21)^2</f>
        <v>934.60260739282523</v>
      </c>
      <c r="N23" s="8">
        <f t="shared" si="438"/>
        <v>135.7173943481011</v>
      </c>
      <c r="O23" s="8">
        <f t="shared" si="438"/>
        <v>195.82921547382048</v>
      </c>
      <c r="P23" s="8">
        <f t="shared" si="438"/>
        <v>239.37653908730567</v>
      </c>
      <c r="Q23" s="8">
        <f t="shared" si="438"/>
        <v>171.47207550386381</v>
      </c>
      <c r="R23" s="8">
        <f t="shared" si="438"/>
        <v>319.49555441778585</v>
      </c>
      <c r="S23" s="8">
        <f t="shared" si="438"/>
        <v>354.30581976734896</v>
      </c>
      <c r="T23" s="8">
        <f t="shared" si="438"/>
        <v>526.83093573183316</v>
      </c>
      <c r="U23" s="8">
        <f t="shared" si="438"/>
        <v>638.88584994596715</v>
      </c>
      <c r="V23" s="8">
        <f t="shared" si="438"/>
        <v>615.30888503055519</v>
      </c>
      <c r="W23" s="8">
        <f t="shared" si="438"/>
        <v>602.81332290978116</v>
      </c>
      <c r="X23" s="8">
        <f t="shared" si="438"/>
        <v>421.38518007986863</v>
      </c>
      <c r="Y23" s="8">
        <f t="shared" si="438"/>
        <v>1138.4822253611937</v>
      </c>
      <c r="Z23" s="8">
        <f t="shared" si="438"/>
        <v>1102.3391642062361</v>
      </c>
      <c r="AA23" s="8">
        <f t="shared" si="438"/>
        <v>141.93629004274553</v>
      </c>
      <c r="AB23" s="8">
        <f t="shared" si="438"/>
        <v>221.44039480484145</v>
      </c>
      <c r="AC23" s="8">
        <f t="shared" si="438"/>
        <v>488.50890098853938</v>
      </c>
      <c r="AD23" s="8">
        <f t="shared" si="438"/>
        <v>465.37920336239483</v>
      </c>
      <c r="AE23" s="8">
        <f t="shared" si="438"/>
        <v>1.6430191155652976</v>
      </c>
      <c r="AF23" s="8">
        <f t="shared" si="438"/>
        <v>262.87560961449577</v>
      </c>
      <c r="AG23" s="8">
        <f t="shared" si="438"/>
        <v>311.7134611258723</v>
      </c>
      <c r="AH23" s="8">
        <f t="shared" si="438"/>
        <v>12399.954561513299</v>
      </c>
      <c r="AI23" s="8">
        <f t="shared" si="438"/>
        <v>1593.9118951084884</v>
      </c>
      <c r="AJ23" s="8">
        <f t="shared" si="438"/>
        <v>338.85791372120462</v>
      </c>
      <c r="AK23" s="8">
        <f t="shared" si="438"/>
        <v>192.17142295825104</v>
      </c>
      <c r="AL23" s="8">
        <f t="shared" si="438"/>
        <v>152.52148806013676</v>
      </c>
      <c r="AM23" s="8">
        <f t="shared" si="438"/>
        <v>170.56207191304486</v>
      </c>
      <c r="AN23" s="8">
        <f t="shared" si="438"/>
        <v>8.4797416634976502E-2</v>
      </c>
      <c r="AO23" s="8">
        <f t="shared" si="438"/>
        <v>825.78704621111035</v>
      </c>
      <c r="AP23" s="8">
        <f t="shared" ref="AP23:BG23" si="439">+(AP$5-AP21)^2</f>
        <v>292.61000418590027</v>
      </c>
      <c r="AQ23" s="41">
        <f t="shared" si="439"/>
        <v>15.204627788907629</v>
      </c>
      <c r="AR23" s="8">
        <f t="shared" si="439"/>
        <v>46.288094928830652</v>
      </c>
      <c r="AS23" s="8">
        <f t="shared" si="439"/>
        <v>672.31423548565556</v>
      </c>
      <c r="AT23" s="8">
        <f t="shared" si="439"/>
        <v>865.08459949174221</v>
      </c>
      <c r="AU23" s="8">
        <f t="shared" si="439"/>
        <v>2043.0571983165023</v>
      </c>
      <c r="AV23" s="8">
        <f t="shared" si="439"/>
        <v>1105.7857075241668</v>
      </c>
      <c r="AW23" s="8">
        <f t="shared" si="439"/>
        <v>18373.344876762189</v>
      </c>
      <c r="AX23" s="8">
        <f t="shared" si="439"/>
        <v>18246.180735743099</v>
      </c>
      <c r="AY23" s="8">
        <f t="shared" si="439"/>
        <v>17916.960219390865</v>
      </c>
      <c r="AZ23" s="8">
        <f t="shared" si="439"/>
        <v>17398.41018219366</v>
      </c>
      <c r="BA23" s="8">
        <f t="shared" si="439"/>
        <v>16710.068908693389</v>
      </c>
      <c r="BB23" s="8">
        <f t="shared" si="439"/>
        <v>15876.898528636051</v>
      </c>
      <c r="BC23" s="8">
        <f t="shared" si="439"/>
        <v>14927.596655761086</v>
      </c>
      <c r="BD23" s="8">
        <f t="shared" si="439"/>
        <v>13892.783105514824</v>
      </c>
      <c r="BE23" s="8">
        <f t="shared" si="439"/>
        <v>12803.234299872031</v>
      </c>
      <c r="BF23" s="8">
        <f t="shared" si="439"/>
        <v>11688.312575963631</v>
      </c>
      <c r="BG23" s="8">
        <f t="shared" si="439"/>
        <v>10574.696922740468</v>
      </c>
      <c r="BH23" s="8">
        <f t="shared" ref="BH23:BN23" si="440">+(BH$5-BH21)^2</f>
        <v>9485.4741197492913</v>
      </c>
      <c r="BI23" s="8">
        <f t="shared" si="440"/>
        <v>8439.6029449044509</v>
      </c>
      <c r="BJ23" s="8">
        <f t="shared" si="440"/>
        <v>7451.7253295174805</v>
      </c>
      <c r="BK23" s="8">
        <f t="shared" si="440"/>
        <v>6532.270755498188</v>
      </c>
      <c r="BL23" s="8">
        <f t="shared" si="440"/>
        <v>5687.7848687826599</v>
      </c>
      <c r="BM23" s="8">
        <f t="shared" si="440"/>
        <v>4921.4091521028686</v>
      </c>
      <c r="BN23" s="8">
        <f t="shared" si="440"/>
        <v>4233.4431312840061</v>
      </c>
      <c r="BO23" s="8">
        <f t="shared" ref="BO23:BU23" si="441">+(BO$5-BO21)^2</f>
        <v>3621.9309979701643</v>
      </c>
      <c r="BP23" s="8">
        <f t="shared" si="441"/>
        <v>3083.227826178746</v>
      </c>
      <c r="BQ23" s="8">
        <f t="shared" si="441"/>
        <v>2612.5143596537523</v>
      </c>
      <c r="BR23" s="8">
        <f t="shared" si="441"/>
        <v>2204.2419694772907</v>
      </c>
      <c r="BS23" s="8">
        <f t="shared" si="441"/>
        <v>1852.4998480897959</v>
      </c>
      <c r="BT23" s="8">
        <f t="shared" si="441"/>
        <v>1551.304431346588</v>
      </c>
      <c r="BU23" s="41">
        <f t="shared" si="441"/>
        <v>1294.816470998627</v>
      </c>
      <c r="BV23" s="8">
        <f t="shared" ref="BV23:CA23" si="442">+(BV$5-BV21)^2</f>
        <v>1077.4944295615865</v>
      </c>
      <c r="BW23" s="8">
        <f t="shared" si="442"/>
        <v>894.19437878325539</v>
      </c>
      <c r="BX23" s="8">
        <f t="shared" si="442"/>
        <v>740.22681749422247</v>
      </c>
      <c r="BY23" s="8">
        <f t="shared" si="442"/>
        <v>611.38021009984448</v>
      </c>
      <c r="BZ23" s="8">
        <f t="shared" si="442"/>
        <v>503.91993544411253</v>
      </c>
      <c r="CA23" s="8">
        <f t="shared" si="442"/>
        <v>414.56999548471521</v>
      </c>
      <c r="CB23" s="8">
        <f t="shared" ref="CB23:DN23" si="443">+(CB$5-CB21)^2</f>
        <v>340.48345273974365</v>
      </c>
      <c r="CC23" s="8">
        <f t="shared" si="443"/>
        <v>279.2062656685481</v>
      </c>
      <c r="CD23" s="8">
        <f t="shared" si="443"/>
        <v>228.63803997550801</v>
      </c>
      <c r="CE23" s="8">
        <f t="shared" si="443"/>
        <v>186.9922408073005</v>
      </c>
      <c r="CF23" s="8">
        <f t="shared" si="443"/>
        <v>152.7576196562477</v>
      </c>
      <c r="CG23" s="8">
        <f t="shared" si="443"/>
        <v>124.66198837078821</v>
      </c>
      <c r="CH23" s="8">
        <f t="shared" si="443"/>
        <v>101.6390004889753</v>
      </c>
      <c r="CI23" s="8">
        <f t="shared" si="443"/>
        <v>82.798253352858382</v>
      </c>
      <c r="CJ23" s="8">
        <f t="shared" si="443"/>
        <v>67.39877934306304</v>
      </c>
      <c r="CK23" s="8">
        <f t="shared" si="443"/>
        <v>54.825829230967258</v>
      </c>
      <c r="CL23" s="8">
        <f t="shared" si="443"/>
        <v>44.570746085131887</v>
      </c>
      <c r="CM23" s="8">
        <f t="shared" si="443"/>
        <v>36.213668563139876</v>
      </c>
      <c r="CN23" s="8">
        <f t="shared" si="443"/>
        <v>29.408775023847287</v>
      </c>
      <c r="CO23" s="8">
        <f t="shared" si="443"/>
        <v>23.871774738855475</v>
      </c>
      <c r="CP23" s="8">
        <f t="shared" si="443"/>
        <v>19.369361974659043</v>
      </c>
      <c r="CQ23" s="8">
        <f t="shared" si="443"/>
        <v>15.710367227806023</v>
      </c>
      <c r="CR23" s="8">
        <f t="shared" si="443"/>
        <v>12.738363360839699</v>
      </c>
      <c r="CS23" s="8">
        <f t="shared" si="443"/>
        <v>10.325509962455985</v>
      </c>
      <c r="CT23" s="8">
        <f t="shared" si="443"/>
        <v>8.3674450231513973</v>
      </c>
      <c r="CU23" s="8">
        <f t="shared" si="443"/>
        <v>6.7790577468911897</v>
      </c>
      <c r="CV23" s="8">
        <f t="shared" si="443"/>
        <v>5.4909992771764067</v>
      </c>
      <c r="CW23" s="8">
        <f t="shared" si="443"/>
        <v>4.4468089209178538</v>
      </c>
      <c r="CX23" s="8">
        <f t="shared" si="443"/>
        <v>3.600551964830474</v>
      </c>
      <c r="CY23" s="8">
        <f t="shared" si="443"/>
        <v>2.9148814140100079</v>
      </c>
      <c r="CZ23" s="8">
        <f t="shared" si="443"/>
        <v>2.3594500569234915</v>
      </c>
      <c r="DA23" s="8">
        <f t="shared" si="443"/>
        <v>1.9096113474867404</v>
      </c>
      <c r="DB23" s="8">
        <f t="shared" si="443"/>
        <v>1.5453578924895865</v>
      </c>
      <c r="DC23" s="8">
        <f t="shared" si="443"/>
        <v>1.2504550480755061</v>
      </c>
      <c r="DD23" s="8">
        <f t="shared" si="443"/>
        <v>1.0117344638926611</v>
      </c>
      <c r="DE23" s="8">
        <f t="shared" si="443"/>
        <v>0.81851855684983943</v>
      </c>
      <c r="DF23" s="8">
        <f t="shared" si="443"/>
        <v>0.66215202034373133</v>
      </c>
      <c r="DG23" s="8">
        <f t="shared" si="443"/>
        <v>0.5356207331338213</v>
      </c>
      <c r="DH23" s="8">
        <f t="shared" si="443"/>
        <v>0.43324195986410075</v>
      </c>
      <c r="DI23" s="8">
        <f t="shared" si="443"/>
        <v>0.35041264986059423</v>
      </c>
      <c r="DJ23" s="8">
        <f t="shared" si="443"/>
        <v>0.28340504305824238</v>
      </c>
      <c r="DK23" s="8">
        <f t="shared" si="443"/>
        <v>0.2292007676195304</v>
      </c>
      <c r="DL23" s="8">
        <f t="shared" si="443"/>
        <v>0.18535623569219928</v>
      </c>
      <c r="DM23" s="8">
        <f t="shared" si="443"/>
        <v>0.14989347298000502</v>
      </c>
      <c r="DN23" s="8">
        <f t="shared" si="443"/>
        <v>0.12121160558247489</v>
      </c>
      <c r="DO23" s="8">
        <f t="shared" ref="DO23:DP23" si="444">+(DO$5-DO21)^2</f>
        <v>9.8015116597641477E-2</v>
      </c>
      <c r="DP23" s="8">
        <f t="shared" si="444"/>
        <v>7.9255710748721758E-2</v>
      </c>
      <c r="DQ23" s="8">
        <f>+(DQ$5-DQ21)^2</f>
        <v>6.40852171677989E-2</v>
      </c>
      <c r="DR23" s="8">
        <f>+(DR$5-DR21)^2</f>
        <v>5.1817442707054712E-2</v>
      </c>
      <c r="DS23" s="8">
        <f>+(DS$5-DS21)^2</f>
        <v>4.1897280738470287E-2</v>
      </c>
      <c r="DT23" s="8">
        <f t="shared" ref="DT23:DU23" si="445">+(DT$5-DT21)^2</f>
        <v>3.3875699778647926E-2</v>
      </c>
      <c r="DU23" s="8">
        <f t="shared" si="445"/>
        <v>2.7389495921436836E-2</v>
      </c>
      <c r="DV23" s="8">
        <f t="shared" ref="DV23:DX23" si="446">+(DV$5-DV21)^2</f>
        <v>2.2144904025282606E-2</v>
      </c>
      <c r="DW23" s="8">
        <f t="shared" si="446"/>
        <v>1.7904333923038442E-2</v>
      </c>
      <c r="DX23" s="8">
        <f t="shared" si="446"/>
        <v>1.4475636984232777E-2</v>
      </c>
      <c r="DY23" s="8">
        <f t="shared" ref="DY23:EA23" si="447">+(DY$5-DY21)^2</f>
        <v>1.1703421190532946E-2</v>
      </c>
      <c r="DZ23" s="8">
        <f t="shared" si="447"/>
        <v>9.4620243982890904E-3</v>
      </c>
      <c r="EA23" s="8">
        <f t="shared" si="447"/>
        <v>7.6498296604001611E-3</v>
      </c>
      <c r="EB23" s="8">
        <f t="shared" ref="EB23:EE23" si="448">+(EB$5-EB21)^2</f>
        <v>6.1846666213265442E-3</v>
      </c>
      <c r="EC23" s="8">
        <f t="shared" si="448"/>
        <v>5.0000917338166922E-3</v>
      </c>
      <c r="ED23" s="8">
        <f t="shared" si="448"/>
        <v>4.042379527789762E-3</v>
      </c>
      <c r="EE23" s="8">
        <f t="shared" si="448"/>
        <v>3.2680891406723107E-3</v>
      </c>
      <c r="EF23" s="8">
        <f t="shared" ref="EF23:EH23" si="449">+(EF$5-EF21)^2</f>
        <v>2.6420962151457437E-3</v>
      </c>
      <c r="EG23" s="8">
        <f t="shared" si="449"/>
        <v>2.1360012378709389E-3</v>
      </c>
      <c r="EH23" s="8">
        <f t="shared" si="449"/>
        <v>1.7268423668323494E-3</v>
      </c>
    </row>
    <row r="24" spans="1:138" x14ac:dyDescent="0.35">
      <c r="AQ24" s="1"/>
    </row>
    <row r="25" spans="1:138" ht="13.15" thickBot="1" x14ac:dyDescent="0.4"/>
    <row r="26" spans="1:138" x14ac:dyDescent="0.35">
      <c r="B26" s="69" t="s">
        <v>107</v>
      </c>
      <c r="C26" s="70"/>
      <c r="D26" s="70"/>
      <c r="E26" s="71"/>
    </row>
    <row r="27" spans="1:138" ht="13.15" thickBot="1" x14ac:dyDescent="0.4">
      <c r="A27" s="51"/>
      <c r="B27" s="72" t="s">
        <v>96</v>
      </c>
      <c r="C27" s="73"/>
      <c r="D27" s="73"/>
      <c r="E27" s="74"/>
    </row>
    <row r="28" spans="1:138" x14ac:dyDescent="0.35">
      <c r="A28" s="51"/>
      <c r="B28" s="52" t="s">
        <v>97</v>
      </c>
      <c r="C28" s="53"/>
      <c r="D28" s="53"/>
      <c r="E28" s="54"/>
    </row>
    <row r="29" spans="1:138" x14ac:dyDescent="0.35">
      <c r="A29" s="55"/>
      <c r="B29" s="56" t="s">
        <v>98</v>
      </c>
      <c r="C29" s="51"/>
      <c r="D29" s="55" t="s">
        <v>99</v>
      </c>
      <c r="E29" s="57" t="s">
        <v>105</v>
      </c>
    </row>
    <row r="30" spans="1:138" x14ac:dyDescent="0.35">
      <c r="A30" s="55" t="s">
        <v>100</v>
      </c>
      <c r="B30" s="56" t="s">
        <v>101</v>
      </c>
      <c r="C30" s="55" t="s">
        <v>102</v>
      </c>
      <c r="D30" s="55" t="s">
        <v>103</v>
      </c>
      <c r="E30" s="57" t="s">
        <v>95</v>
      </c>
    </row>
    <row r="31" spans="1:138" x14ac:dyDescent="0.35">
      <c r="A31" s="58">
        <f>+G9</f>
        <v>27.88169543855004</v>
      </c>
      <c r="B31" s="59">
        <v>2000</v>
      </c>
      <c r="C31" s="60">
        <v>43917</v>
      </c>
      <c r="D31" s="60">
        <v>43955</v>
      </c>
      <c r="E31" s="61">
        <f>+E11</f>
        <v>0.76614856344508031</v>
      </c>
    </row>
    <row r="32" spans="1:138" x14ac:dyDescent="0.35">
      <c r="A32" s="58">
        <f>+G13</f>
        <v>29.262703518026935</v>
      </c>
      <c r="B32" s="75">
        <v>3000</v>
      </c>
      <c r="C32" s="76">
        <v>43919</v>
      </c>
      <c r="D32" s="76">
        <v>43973</v>
      </c>
      <c r="E32" s="77">
        <f>+E15</f>
        <v>0.82682116070866729</v>
      </c>
    </row>
    <row r="33" spans="1:138" x14ac:dyDescent="0.35">
      <c r="A33" s="58">
        <f>+G17</f>
        <v>32.852298218117951</v>
      </c>
      <c r="B33" s="59">
        <v>4000</v>
      </c>
      <c r="C33" s="60">
        <v>43923</v>
      </c>
      <c r="D33" s="60">
        <v>43995</v>
      </c>
      <c r="E33" s="61">
        <f>+E19</f>
        <v>0.75851355358206352</v>
      </c>
    </row>
    <row r="34" spans="1:138" ht="13.15" thickBot="1" x14ac:dyDescent="0.4">
      <c r="A34" s="58">
        <f>+G21</f>
        <v>36.885437637669028</v>
      </c>
      <c r="B34" s="62">
        <v>5000</v>
      </c>
      <c r="C34" s="63">
        <v>43927</v>
      </c>
      <c r="D34" s="63">
        <v>44015</v>
      </c>
      <c r="E34" s="64">
        <f>+E23</f>
        <v>0.71219980564017649</v>
      </c>
    </row>
    <row r="38" spans="1:138" x14ac:dyDescent="0.35">
      <c r="B38" s="9"/>
      <c r="C38" s="9"/>
      <c r="G38" s="8"/>
      <c r="H38" s="7"/>
      <c r="J38" s="7"/>
      <c r="L38" s="7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41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41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</row>
    <row r="41" spans="1:138" x14ac:dyDescent="0.35">
      <c r="B41" s="9"/>
      <c r="C41" s="9"/>
      <c r="G41" s="8"/>
      <c r="H41" s="7"/>
      <c r="J41" s="7"/>
      <c r="L41" s="7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41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41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</row>
  </sheetData>
  <mergeCells count="2">
    <mergeCell ref="B26:E26"/>
    <mergeCell ref="B27:E27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WB! Status</vt:lpstr>
      <vt:lpstr>Thailand-Apr05</vt:lpstr>
      <vt:lpstr>WBMIN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Pricha Pantumsinchai</dc:creator>
  <cp:lastModifiedBy>Pricha</cp:lastModifiedBy>
  <dcterms:created xsi:type="dcterms:W3CDTF">2008-01-13T09:48:28Z</dcterms:created>
  <dcterms:modified xsi:type="dcterms:W3CDTF">2020-04-05T06:33:47Z</dcterms:modified>
</cp:coreProperties>
</file>